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Geral" sheetId="1" state="visible" r:id="rId1"/>
    <sheet name="Obelepédia" sheetId="2" state="visible" r:id="rId2"/>
    <sheet name="Rolezinho" sheetId="3" state="visible" r:id="rId3"/>
    <sheet name="Debate" sheetId="4" state="visible" r:id="rId4"/>
  </sheets>
  <definedNames>
    <definedName name="_xlnm._FilterDatabase" localSheetId="0" hidden="1">Geral!$A$1:$U$49</definedName>
  </definedNames>
  <calcPr/>
</workbook>
</file>

<file path=xl/sharedStrings.xml><?xml version="1.0" encoding="utf-8"?>
<sst xmlns="http://schemas.openxmlformats.org/spreadsheetml/2006/main" count="328" uniqueCount="328">
  <si>
    <t>Participante</t>
  </si>
  <si>
    <t xml:space="preserve">Cidade - UF</t>
  </si>
  <si>
    <t xml:space="preserve">Série (2021)</t>
  </si>
  <si>
    <t xml:space="preserve">Escola (em 2021)</t>
  </si>
  <si>
    <t xml:space="preserve">Escola atual</t>
  </si>
  <si>
    <t xml:space="preserve">2ª Fase
(30)</t>
  </si>
  <si>
    <t xml:space="preserve">Língua da Obelepédia</t>
  </si>
  <si>
    <t xml:space="preserve">Obelepédia
(30)</t>
  </si>
  <si>
    <t xml:space="preserve">Time do Rolezinho</t>
  </si>
  <si>
    <t xml:space="preserve">Rolezinho
(90)</t>
  </si>
  <si>
    <r>
      <rPr>
        <b/>
        <color theme="1"/>
        <rFont val="Proxima Nova"/>
      </rPr>
      <t xml:space="preserve">Problema 1
</t>
    </r>
    <r>
      <rPr>
        <b val="false"/>
        <color theme="1"/>
        <rFont val="Proxima Nova"/>
      </rPr>
      <t>(30)</t>
    </r>
  </si>
  <si>
    <r>
      <rPr>
        <b/>
        <color theme="1"/>
        <rFont val="Proxima Nova"/>
      </rPr>
      <t xml:space="preserve">Problema 2
</t>
    </r>
    <r>
      <rPr>
        <b val="false"/>
        <color theme="1"/>
        <rFont val="Proxima Nova"/>
      </rPr>
      <t>(30)</t>
    </r>
  </si>
  <si>
    <r>
      <rPr>
        <b/>
        <color theme="1"/>
        <rFont val="Proxima Nova"/>
      </rPr>
      <t xml:space="preserve">Problema 3
</t>
    </r>
    <r>
      <rPr>
        <b val="false"/>
        <color theme="1"/>
        <rFont val="Proxima Nova"/>
      </rPr>
      <t>(30)</t>
    </r>
  </si>
  <si>
    <r>
      <rPr>
        <b/>
        <color theme="1"/>
        <rFont val="Proxima Nova"/>
      </rPr>
      <t xml:space="preserve">Problema 4
</t>
    </r>
    <r>
      <rPr>
        <b val="false"/>
        <color theme="1"/>
        <rFont val="Proxima Nova"/>
      </rPr>
      <t>(30)</t>
    </r>
  </si>
  <si>
    <t xml:space="preserve">Prova
(120)</t>
  </si>
  <si>
    <t xml:space="preserve">Time no
Debate</t>
  </si>
  <si>
    <t xml:space="preserve">Tema no Debate</t>
  </si>
  <si>
    <t xml:space="preserve">Análise de Textos (12)</t>
  </si>
  <si>
    <t xml:space="preserve">Síntese (18)</t>
  </si>
  <si>
    <t xml:space="preserve">Debate
(30)</t>
  </si>
  <si>
    <t xml:space="preserve">Nota Final
(300)</t>
  </si>
  <si>
    <t xml:space="preserve">Leonardo Paillo da Silva</t>
  </si>
  <si>
    <t xml:space="preserve">Campo Grande - MS</t>
  </si>
  <si>
    <t xml:space="preserve">2ª série EM</t>
  </si>
  <si>
    <t xml:space="preserve">CEAMAHS - Centro Estadual de Atendimento Multidisciplinar para Altas Habilidades e Superdotação</t>
  </si>
  <si>
    <t xml:space="preserve">Colégio Farias Brito</t>
  </si>
  <si>
    <t xml:space="preserve">Max Naigeborin</t>
  </si>
  <si>
    <t xml:space="preserve">São Paulo - SP</t>
  </si>
  <si>
    <t xml:space="preserve">3ª série EM</t>
  </si>
  <si>
    <t xml:space="preserve">Colégio Bandeirantes </t>
  </si>
  <si>
    <t xml:space="preserve">USP (Psicologia)</t>
  </si>
  <si>
    <t xml:space="preserve">Erick Rodrigues Canterle</t>
  </si>
  <si>
    <t xml:space="preserve">São Vicente do Sul - RS</t>
  </si>
  <si>
    <t xml:space="preserve">IF Farroupilha, campus São Vicente do Sul</t>
  </si>
  <si>
    <t xml:space="preserve">Larissa Netto Otsuka</t>
  </si>
  <si>
    <t xml:space="preserve">São José dos Campos - SP</t>
  </si>
  <si>
    <t xml:space="preserve">Colégio Poliedro</t>
  </si>
  <si>
    <t xml:space="preserve">UNICAMP (Letras)</t>
  </si>
  <si>
    <t xml:space="preserve">Augusto Zanardi Creppe</t>
  </si>
  <si>
    <t xml:space="preserve">Bauru - SP</t>
  </si>
  <si>
    <t xml:space="preserve">Colégio Técnico Industrial Professor Isaac Portal Roldán - UNESP</t>
  </si>
  <si>
    <t xml:space="preserve">USP (Direito)</t>
  </si>
  <si>
    <t xml:space="preserve">Manoela Erothildes Teleginski Ferraz</t>
  </si>
  <si>
    <t xml:space="preserve">Santa Maria - RS</t>
  </si>
  <si>
    <t xml:space="preserve">Colégio Militar de Santa Maria</t>
  </si>
  <si>
    <t xml:space="preserve">Bianky Nardy Lyrio Vargas dos Santos</t>
  </si>
  <si>
    <t xml:space="preserve">Colégio Objetivo Integrado</t>
  </si>
  <si>
    <t xml:space="preserve">USP (Eng. Elética)</t>
  </si>
  <si>
    <t xml:space="preserve">Kaui Patrício Lebarbenchon</t>
  </si>
  <si>
    <t xml:space="preserve">Florianópolis - SC</t>
  </si>
  <si>
    <t xml:space="preserve">COC Floripa</t>
  </si>
  <si>
    <t xml:space="preserve">Rhayna Christiani Vasconcelos Marques Casado</t>
  </si>
  <si>
    <t xml:space="preserve">Maceió - AL</t>
  </si>
  <si>
    <t xml:space="preserve">Colégio Contato Maceió</t>
  </si>
  <si>
    <t xml:space="preserve">USP São Carlos (Eng. Computação)</t>
  </si>
  <si>
    <t xml:space="preserve">Fernando César Gonçalves Filho</t>
  </si>
  <si>
    <t xml:space="preserve">Liceu de Artes e Ofícios de São Paulo</t>
  </si>
  <si>
    <t xml:space="preserve">Isabela Melara Cavassin</t>
  </si>
  <si>
    <t xml:space="preserve">Curitiba - PR</t>
  </si>
  <si>
    <t xml:space="preserve">Setor de Educação Profissional e Tecnológica UFPR</t>
  </si>
  <si>
    <t xml:space="preserve">Pedro Henrique Oliveira de Araujo</t>
  </si>
  <si>
    <t xml:space="preserve">Pindamonhangaba - SP</t>
  </si>
  <si>
    <t xml:space="preserve">Colégio Emílio Ribas de Ensino Médio</t>
  </si>
  <si>
    <t>(Cursinho)</t>
  </si>
  <si>
    <t xml:space="preserve">Wesley Antônio Machado Andrade de Aguiar</t>
  </si>
  <si>
    <t xml:space="preserve">Manaus - AM</t>
  </si>
  <si>
    <t xml:space="preserve">Colégio Militar de Manaus</t>
  </si>
  <si>
    <t xml:space="preserve">Yale Univ.</t>
  </si>
  <si>
    <t xml:space="preserve">Gabriela Cangussu dos Santos</t>
  </si>
  <si>
    <t xml:space="preserve">Salvador - BA</t>
  </si>
  <si>
    <t xml:space="preserve">Colégio Anglo Brasileiro</t>
  </si>
  <si>
    <t xml:space="preserve">Bard College Berlin</t>
  </si>
  <si>
    <t xml:space="preserve">Leonardo Torres Silva</t>
  </si>
  <si>
    <t xml:space="preserve">Ipatinga - MG</t>
  </si>
  <si>
    <t xml:space="preserve">Escola Educação Criativa</t>
  </si>
  <si>
    <t xml:space="preserve">Pedro Ronald Oliveira Marinho</t>
  </si>
  <si>
    <t xml:space="preserve">Sobral - CE</t>
  </si>
  <si>
    <t xml:space="preserve">Colégio Farias Brito Sobralense</t>
  </si>
  <si>
    <t xml:space="preserve">UFC Sobral (Psicologia)</t>
  </si>
  <si>
    <t xml:space="preserve">Gabriel Munir Nascimento Silva</t>
  </si>
  <si>
    <t xml:space="preserve">Natal - RN</t>
  </si>
  <si>
    <t xml:space="preserve">IFRN - Campus CNAT</t>
  </si>
  <si>
    <t xml:space="preserve">João Pedro Costa de Lima</t>
  </si>
  <si>
    <t xml:space="preserve">Fortaleza - CE</t>
  </si>
  <si>
    <t xml:space="preserve">1ª série EM</t>
  </si>
  <si>
    <t xml:space="preserve">Farias Brito Aldeota</t>
  </si>
  <si>
    <t xml:space="preserve">Matias Pereira Martins</t>
  </si>
  <si>
    <t xml:space="preserve">Niterói - RJ</t>
  </si>
  <si>
    <t xml:space="preserve">Colégio Pedro II - Campus Niterói </t>
  </si>
  <si>
    <t xml:space="preserve">Milena Terra Lopes</t>
  </si>
  <si>
    <t xml:space="preserve">Belo Horizonte - MG</t>
  </si>
  <si>
    <t xml:space="preserve">Colégio Santo Antônio</t>
  </si>
  <si>
    <t xml:space="preserve">UFMG (Eng. Sistemas)</t>
  </si>
  <si>
    <t xml:space="preserve">Lucas Mantovani Dalto</t>
  </si>
  <si>
    <t xml:space="preserve">Osasco - SP</t>
  </si>
  <si>
    <t xml:space="preserve">Colégio Nossa Senhora da Misericórdia</t>
  </si>
  <si>
    <t xml:space="preserve">(ano sabático)</t>
  </si>
  <si>
    <t xml:space="preserve">João Pedro Fagundes Pedra</t>
  </si>
  <si>
    <t xml:space="preserve">Colégio Espanhol Santa Maria Minas - Unidade Cidade Nova</t>
  </si>
  <si>
    <t xml:space="preserve">UFMG (Direito)</t>
  </si>
  <si>
    <t xml:space="preserve">Yasmin Ali Abdallah Hernandes</t>
  </si>
  <si>
    <t xml:space="preserve">Santo André - SP</t>
  </si>
  <si>
    <t xml:space="preserve">9º ano EF</t>
  </si>
  <si>
    <t xml:space="preserve">Colégio Arbos - Unidade Santo André </t>
  </si>
  <si>
    <t xml:space="preserve">Júlia Castro Teruel</t>
  </si>
  <si>
    <t xml:space="preserve">Colégio Etapa - Ana Rosa</t>
  </si>
  <si>
    <t xml:space="preserve">Nicolas Negreiros Ramos</t>
  </si>
  <si>
    <t xml:space="preserve">Teresina - PI</t>
  </si>
  <si>
    <t xml:space="preserve">Instituto Dom Barreto</t>
  </si>
  <si>
    <t xml:space="preserve">Lavinia Lopes Soeiro</t>
  </si>
  <si>
    <t xml:space="preserve">Colégio Embraer Juarez Wanderley </t>
  </si>
  <si>
    <t xml:space="preserve">Juliana Chaves Almeida</t>
  </si>
  <si>
    <t xml:space="preserve">Colégio Espanhol Santa Maria Minas </t>
  </si>
  <si>
    <t xml:space="preserve">Univ. de Rouen-Normandie</t>
  </si>
  <si>
    <t xml:space="preserve">Antonio Henrique Alvim Araujo</t>
  </si>
  <si>
    <t xml:space="preserve">Unaí - MG</t>
  </si>
  <si>
    <t xml:space="preserve">EE Domingos Pinto Brochado</t>
  </si>
  <si>
    <t xml:space="preserve">Laene Abreu Schreiber</t>
  </si>
  <si>
    <t xml:space="preserve">4ª série EM</t>
  </si>
  <si>
    <t xml:space="preserve">COLTEC - UFMG</t>
  </si>
  <si>
    <t xml:space="preserve">UFOP (Medicina)</t>
  </si>
  <si>
    <t xml:space="preserve">Carolina Quadros Motta Bastos</t>
  </si>
  <si>
    <t xml:space="preserve">Colégio Embraer Juarez Wanderley</t>
  </si>
  <si>
    <t xml:space="preserve">Juliano Dantas Portela</t>
  </si>
  <si>
    <t xml:space="preserve">Milla Barbosa Hassui</t>
  </si>
  <si>
    <t xml:space="preserve">Valinhos - SP</t>
  </si>
  <si>
    <t xml:space="preserve">Colégio Etapa Valinhos</t>
  </si>
  <si>
    <t xml:space="preserve">Zeca Kauê Silva Gomes</t>
  </si>
  <si>
    <t xml:space="preserve">Aracaju - SE</t>
  </si>
  <si>
    <t xml:space="preserve">Colégio São Paulo</t>
  </si>
  <si>
    <t xml:space="preserve">Vinicius Franco Souza</t>
  </si>
  <si>
    <t xml:space="preserve">Vitória - ES</t>
  </si>
  <si>
    <t xml:space="preserve">IFES - Campus Vitória </t>
  </si>
  <si>
    <t xml:space="preserve">André Solovjovas Leite</t>
  </si>
  <si>
    <t xml:space="preserve">Liceu Jardim</t>
  </si>
  <si>
    <t xml:space="preserve">Isabela Lico Zanbon</t>
  </si>
  <si>
    <t>?</t>
  </si>
  <si>
    <t xml:space="preserve">Carolina Fernandes de Campos</t>
  </si>
  <si>
    <t xml:space="preserve">Brasília - DF</t>
  </si>
  <si>
    <t xml:space="preserve">Centro Educacional Leonardo Da Vinci - Taguatinga</t>
  </si>
  <si>
    <t xml:space="preserve">UnB (Eng. Computação)</t>
  </si>
  <si>
    <t xml:space="preserve">Eduardo Henrique Rodrigues do Nascimento</t>
  </si>
  <si>
    <t xml:space="preserve">Goiânia - GO</t>
  </si>
  <si>
    <t xml:space="preserve">Colégio Arena</t>
  </si>
  <si>
    <t xml:space="preserve">Luiz Felipe Almeida Dela Pace Santos</t>
  </si>
  <si>
    <t>Sulamericana</t>
  </si>
  <si>
    <t xml:space="preserve">Helena Seleme Sobral</t>
  </si>
  <si>
    <t xml:space="preserve">Monte Sião - MG</t>
  </si>
  <si>
    <t xml:space="preserve">Colégio Monte-sionense</t>
  </si>
  <si>
    <t xml:space="preserve">Teresa Machado Lage</t>
  </si>
  <si>
    <t xml:space="preserve">Colégio Bernoulli Unidade Santo Agostinho</t>
  </si>
  <si>
    <t xml:space="preserve">Ana Paula de Souza Furquim</t>
  </si>
  <si>
    <t xml:space="preserve">Sorocaba - SP</t>
  </si>
  <si>
    <t xml:space="preserve">ETEC Fernando Prestes</t>
  </si>
  <si>
    <t>--</t>
  </si>
  <si>
    <t xml:space="preserve">Lorena Mariana Costa Silva</t>
  </si>
  <si>
    <t xml:space="preserve">Jundiaí - SP</t>
  </si>
  <si>
    <t xml:space="preserve">Leonardo da Vinci</t>
  </si>
  <si>
    <t xml:space="preserve">Fernanda de Freitas Pilau</t>
  </si>
  <si>
    <t xml:space="preserve">Porto Alegre - RS</t>
  </si>
  <si>
    <t xml:space="preserve">Colégio Farroupilha (Centro de Ensino Médio Farroupilha)</t>
  </si>
  <si>
    <t xml:space="preserve">Inst. Ivoti (Letras PT-DE)</t>
  </si>
  <si>
    <t xml:space="preserve">Vinícius Marques Hora</t>
  </si>
  <si>
    <t xml:space="preserve">Colégio Militar de Campo Grande </t>
  </si>
  <si>
    <t xml:space="preserve">Mariana Lins Wolmer</t>
  </si>
  <si>
    <t xml:space="preserve">Recife - PE</t>
  </si>
  <si>
    <t xml:space="preserve">Colégio Núcleo</t>
  </si>
  <si>
    <t xml:space="preserve">Unicamp (Letras)</t>
  </si>
  <si>
    <t xml:space="preserve">Samuel Minev Benzecry</t>
  </si>
  <si>
    <t xml:space="preserve">Colégio Connexus</t>
  </si>
  <si>
    <t xml:space="preserve">Univ. Stanford</t>
  </si>
  <si>
    <t xml:space="preserve">Tayssieli Tatsch Ferro</t>
  </si>
  <si>
    <t xml:space="preserve">Alta Floresta - MT</t>
  </si>
  <si>
    <t xml:space="preserve">EEMCB Dom Pedro II "Vitória Furlani da Riva"</t>
  </si>
  <si>
    <r>
      <rPr>
        <b/>
        <color theme="1"/>
        <rFont val="Arial"/>
      </rPr>
      <t xml:space="preserve">Artigo
</t>
    </r>
    <r>
      <rPr>
        <b/>
        <color rgb="FF990000"/>
        <rFont val="Arial"/>
      </rPr>
      <t xml:space="preserve">em vermelho: artigos destacados</t>
    </r>
  </si>
  <si>
    <t>Família</t>
  </si>
  <si>
    <t>Tutor</t>
  </si>
  <si>
    <t xml:space="preserve">Nota Final</t>
  </si>
  <si>
    <t>Prêmios</t>
  </si>
  <si>
    <t xml:space="preserve">Língua aguaruna</t>
  </si>
  <si>
    <t>Jivaroana</t>
  </si>
  <si>
    <t>Bruno</t>
  </si>
  <si>
    <t xml:space="preserve">Língua gujarati</t>
  </si>
  <si>
    <t>Indo-Europeia</t>
  </si>
  <si>
    <t>Flavio</t>
  </si>
  <si>
    <t xml:space="preserve">Língua cazaque</t>
  </si>
  <si>
    <t>Túrquica</t>
  </si>
  <si>
    <t>Baracat</t>
  </si>
  <si>
    <t xml:space="preserve">Estrela de Prata</t>
  </si>
  <si>
    <t xml:space="preserve">Língua namuyi</t>
  </si>
  <si>
    <t>Sino-Tibetana</t>
  </si>
  <si>
    <t xml:space="preserve">Língua yaminawa</t>
  </si>
  <si>
    <t>Pano</t>
  </si>
  <si>
    <t>Marcos</t>
  </si>
  <si>
    <t xml:space="preserve">Língua movima</t>
  </si>
  <si>
    <t>Isolada</t>
  </si>
  <si>
    <t>Marina</t>
  </si>
  <si>
    <t xml:space="preserve">Estrela de Bronze</t>
  </si>
  <si>
    <t xml:space="preserve">Língua oko</t>
  </si>
  <si>
    <t>Niger-Congo</t>
  </si>
  <si>
    <t xml:space="preserve">Língua ewe</t>
  </si>
  <si>
    <t>Duda</t>
  </si>
  <si>
    <t xml:space="preserve">Língua cashibo</t>
  </si>
  <si>
    <t xml:space="preserve">Língua crioula de Ano-Bom</t>
  </si>
  <si>
    <t xml:space="preserve">Crioulo de base portuguesa</t>
  </si>
  <si>
    <t>Dalmo</t>
  </si>
  <si>
    <t xml:space="preserve">Estrela de Ouro</t>
  </si>
  <si>
    <t xml:space="preserve">Língua cocama</t>
  </si>
  <si>
    <t>Tupi</t>
  </si>
  <si>
    <t>Ana</t>
  </si>
  <si>
    <t xml:space="preserve">Língua jibbali</t>
  </si>
  <si>
    <t>Semítica</t>
  </si>
  <si>
    <t xml:space="preserve">Língua matsés</t>
  </si>
  <si>
    <t xml:space="preserve">Língua xokléng</t>
  </si>
  <si>
    <t>Macro-Jê</t>
  </si>
  <si>
    <t>Rafael</t>
  </si>
  <si>
    <t xml:space="preserve">Língua mehri</t>
  </si>
  <si>
    <t xml:space="preserve">Língua fijiano</t>
  </si>
  <si>
    <t>Austronésia</t>
  </si>
  <si>
    <t xml:space="preserve">Língua kaingáng</t>
  </si>
  <si>
    <t xml:space="preserve">Língua papiamento</t>
  </si>
  <si>
    <t xml:space="preserve">Língua wanano</t>
  </si>
  <si>
    <t>Tukano</t>
  </si>
  <si>
    <t>Eliandra</t>
  </si>
  <si>
    <t xml:space="preserve">Língua gwari</t>
  </si>
  <si>
    <t>Rodrigo</t>
  </si>
  <si>
    <t xml:space="preserve">Língua aquém</t>
  </si>
  <si>
    <t xml:space="preserve">Língua arawete</t>
  </si>
  <si>
    <t xml:space="preserve">Estrela Honrosa</t>
  </si>
  <si>
    <t xml:space="preserve">Língua dâw</t>
  </si>
  <si>
    <t>Maku</t>
  </si>
  <si>
    <t xml:space="preserve">Língua tapirapé</t>
  </si>
  <si>
    <t xml:space="preserve">Língua katukina pano</t>
  </si>
  <si>
    <t xml:space="preserve">Língua apurinã</t>
  </si>
  <si>
    <t>Arawak</t>
  </si>
  <si>
    <t xml:space="preserve">Língua hauçá</t>
  </si>
  <si>
    <t>Afro-Asiática</t>
  </si>
  <si>
    <t xml:space="preserve">Línguas tuaregues</t>
  </si>
  <si>
    <t>Diogo</t>
  </si>
  <si>
    <t xml:space="preserve">Língua terena</t>
  </si>
  <si>
    <t xml:space="preserve">Língua murui</t>
  </si>
  <si>
    <t>Witotoana</t>
  </si>
  <si>
    <t xml:space="preserve">Língua desano</t>
  </si>
  <si>
    <t xml:space="preserve">Língua avá-canoeiro</t>
  </si>
  <si>
    <t xml:space="preserve">Língua zialo</t>
  </si>
  <si>
    <t xml:space="preserve">Língua malaio</t>
  </si>
  <si>
    <t xml:space="preserve">Língua nambikwara</t>
  </si>
  <si>
    <t>Nambikwara</t>
  </si>
  <si>
    <t xml:space="preserve">Língua nheengatu</t>
  </si>
  <si>
    <t xml:space="preserve">Língua bukawa</t>
  </si>
  <si>
    <t xml:space="preserve">Língua tariana</t>
  </si>
  <si>
    <t>Beatriz</t>
  </si>
  <si>
    <t xml:space="preserve">Língua bukiyip</t>
  </si>
  <si>
    <t>Torricelli</t>
  </si>
  <si>
    <t xml:space="preserve">Língua rikbaktsa</t>
  </si>
  <si>
    <t xml:space="preserve">Língua toro-tegu dogon</t>
  </si>
  <si>
    <t xml:space="preserve">Língua karitiana</t>
  </si>
  <si>
    <t xml:space="preserve">Língua ekari</t>
  </si>
  <si>
    <t xml:space="preserve">Trans-Nova Guiné</t>
  </si>
  <si>
    <t xml:space="preserve">Participante
(capitão em negrito)</t>
  </si>
  <si>
    <r>
      <rPr>
        <b/>
        <sz val="11"/>
        <color indexed="65"/>
        <rFont val="Proxima Nova"/>
      </rPr>
      <t xml:space="preserve">Times
</t>
    </r>
    <r>
      <rPr>
        <b/>
        <i/>
        <sz val="11"/>
        <color rgb="FF990000"/>
        <rFont val="Proxima Nova"/>
      </rPr>
      <t xml:space="preserve">em vermelho: melhor time</t>
    </r>
  </si>
  <si>
    <t xml:space="preserve">Total com autoavaliação</t>
  </si>
  <si>
    <t>Autoavaliação</t>
  </si>
  <si>
    <t xml:space="preserve">Total sem autoavaliação (80)</t>
  </si>
  <si>
    <t xml:space="preserve">Total dos Não Especialistas (30)</t>
  </si>
  <si>
    <t xml:space="preserve">Total dos Especialistas (20)</t>
  </si>
  <si>
    <t xml:space="preserve">Total dos Divulgadores Científicos (10)</t>
  </si>
  <si>
    <t xml:space="preserve">Júri 1</t>
  </si>
  <si>
    <t xml:space="preserve">Júri 2</t>
  </si>
  <si>
    <t xml:space="preserve">Júri 3</t>
  </si>
  <si>
    <t xml:space="preserve">Júri 4</t>
  </si>
  <si>
    <t xml:space="preserve">Júri 5</t>
  </si>
  <si>
    <t xml:space="preserve">Júri 6</t>
  </si>
  <si>
    <t xml:space="preserve">Júri 7</t>
  </si>
  <si>
    <t xml:space="preserve">Júri 8</t>
  </si>
  <si>
    <t xml:space="preserve">Júri 9</t>
  </si>
  <si>
    <t xml:space="preserve">Júri 10</t>
  </si>
  <si>
    <t xml:space="preserve">Júri 11</t>
  </si>
  <si>
    <t xml:space="preserve">Júri 12</t>
  </si>
  <si>
    <t xml:space="preserve">Total dos Times (20)</t>
  </si>
  <si>
    <t xml:space="preserve">Olfa Youssef - Sawt Almaerifat</t>
  </si>
  <si>
    <t xml:space="preserve">Olfa Youssef - Ibn Sina</t>
  </si>
  <si>
    <t xml:space="preserve">Fihri - Matāha</t>
  </si>
  <si>
    <t xml:space="preserve">Fihri - Yataeallam</t>
  </si>
  <si>
    <t xml:space="preserve">Baqir - Fasayfisa</t>
  </si>
  <si>
    <t xml:space="preserve">Baqir - Al</t>
  </si>
  <si>
    <t xml:space="preserve">Fakhr-un-Nisa - Nifaq</t>
  </si>
  <si>
    <t xml:space="preserve">Fakhr-un-Nisa - Maktub</t>
  </si>
  <si>
    <t xml:space="preserve">Nadim - Ilaj Al-marad</t>
  </si>
  <si>
    <t xml:space="preserve">Jazari - Naesan</t>
  </si>
  <si>
    <t xml:space="preserve">Jazari - Lawha</t>
  </si>
  <si>
    <t xml:space="preserve">Olfa Youssef – Sawt Almaerifat</t>
  </si>
  <si>
    <t>-</t>
  </si>
  <si>
    <t xml:space="preserve">Olfa Youssef – Ibn Sina</t>
  </si>
  <si>
    <t xml:space="preserve">Alinne Citlali Gutiérrez Rohs</t>
  </si>
  <si>
    <t xml:space="preserve">Fihri – Matāha</t>
  </si>
  <si>
    <t xml:space="preserve">Fihri – Yataeallam</t>
  </si>
  <si>
    <t xml:space="preserve">Baqir – Fasayfisa</t>
  </si>
  <si>
    <t xml:space="preserve">Baqir – Al</t>
  </si>
  <si>
    <t xml:space="preserve">Fakhr-un-Nisa – Nifaq</t>
  </si>
  <si>
    <t xml:space="preserve">Fakhr-un-Nisa – Maktub</t>
  </si>
  <si>
    <t xml:space="preserve">Nadim – Ilaj Al-marad</t>
  </si>
  <si>
    <t xml:space="preserve">Jazari – Naesan</t>
  </si>
  <si>
    <t xml:space="preserve">Jazari – Lawha</t>
  </si>
  <si>
    <t>Times</t>
  </si>
  <si>
    <t xml:space="preserve">Análise dos Textos (12)</t>
  </si>
  <si>
    <t xml:space="preserve">Sínteses (18)</t>
  </si>
  <si>
    <t>Nome</t>
  </si>
  <si>
    <t xml:space="preserve">em vermelho: melhores times</t>
  </si>
  <si>
    <t xml:space="preserve">Tema escolhido</t>
  </si>
  <si>
    <t xml:space="preserve">Nota individual</t>
  </si>
  <si>
    <t xml:space="preserve">Nota grupo</t>
  </si>
  <si>
    <t xml:space="preserve">Nota Individual</t>
  </si>
  <si>
    <t>SOMA</t>
  </si>
  <si>
    <t xml:space="preserve">Time A</t>
  </si>
  <si>
    <t>PPP</t>
  </si>
  <si>
    <t>UN</t>
  </si>
  <si>
    <t>DC</t>
  </si>
  <si>
    <t>GN</t>
  </si>
  <si>
    <t xml:space="preserve">Time B</t>
  </si>
  <si>
    <t xml:space="preserve">Time C</t>
  </si>
  <si>
    <t xml:space="preserve">Time D</t>
  </si>
  <si>
    <t xml:space="preserve">Time E</t>
  </si>
  <si>
    <t xml:space="preserve">Time F</t>
  </si>
  <si>
    <t xml:space="preserve">Time G</t>
  </si>
  <si>
    <t xml:space="preserve">Time H</t>
  </si>
  <si>
    <t xml:space="preserve">Time I</t>
  </si>
  <si>
    <t xml:space="preserve">Time J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</si>
</sst>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33">
    <font>
      <name val="Arial"/>
      <color theme="1"/>
      <sz val="10.000000"/>
      <scheme val="minor"/>
    </font>
    <font>
      <name val="Arial"/>
      <color rgb="FF9C6500"/>
      <sz val="11.000000"/>
      <scheme val="minor"/>
    </font>
    <font>
      <name val="Arial"/>
      <color rgb="FF9C0006"/>
      <sz val="11.000000"/>
      <scheme val="minor"/>
    </font>
    <font>
      <name val="Arial"/>
      <color rgb="FF006100"/>
      <sz val="11.000000"/>
      <scheme val="minor"/>
    </font>
    <font>
      <name val="Arial"/>
      <color theme="1"/>
      <sz val="11.000000"/>
      <scheme val="minor"/>
    </font>
    <font>
      <name val="Proxima Nova"/>
      <b/>
      <color theme="1"/>
    </font>
    <font>
      <name val="Proxima Nova"/>
      <b/>
      <color indexed="65"/>
    </font>
    <font>
      <name val="Proxima Nova"/>
      <b/>
      <color rgb="FF434343"/>
    </font>
    <font>
      <name val="Proxima Nova"/>
      <color rgb="FF434343"/>
    </font>
    <font>
      <name val="Proxima Nova"/>
    </font>
    <font>
      <name val="Proxima Nova"/>
      <color theme="1"/>
    </font>
    <font>
      <name val="Proxima Nova"/>
      <b/>
      <color rgb="FFEA4335"/>
    </font>
    <font>
      <name val="Proxima Nova"/>
      <color rgb="FFEA4335"/>
    </font>
    <font>
      <name val="Proxima Nova"/>
      <b/>
      <color theme="5"/>
    </font>
    <font>
      <name val="Arial"/>
      <color indexed="2"/>
      <sz val="10.000000"/>
      <scheme val="minor"/>
    </font>
    <font>
      <name val="Arial"/>
      <b/>
      <color theme="1"/>
    </font>
    <font>
      <name val="Proxima Nova"/>
      <b/>
      <color rgb="FF980000"/>
    </font>
    <font>
      <name val="Proxima Nova"/>
      <b/>
      <color indexed="65"/>
      <sz val="11.000000"/>
    </font>
    <font>
      <name val="Proxima Nova"/>
      <color indexed="65"/>
      <sz val="11.000000"/>
    </font>
    <font>
      <name val="Proxima Nova"/>
      <color indexed="65"/>
      <sz val="10.000000"/>
    </font>
    <font>
      <name val="Proxima Nova"/>
      <b/>
      <color indexed="52"/>
      <sz val="11.000000"/>
    </font>
    <font>
      <name val="Proxima Nova"/>
      <color theme="1"/>
      <sz val="11.000000"/>
    </font>
    <font>
      <name val="Arial"/>
      <b/>
      <color indexed="52"/>
      <sz val="11.000000"/>
    </font>
    <font>
      <name val="Arial"/>
      <b/>
      <color theme="1"/>
      <sz val="11.000000"/>
    </font>
    <font>
      <name val="Arial"/>
      <color theme="1"/>
      <sz val="10.000000"/>
    </font>
    <font>
      <name val="Arial"/>
      <color theme="1"/>
    </font>
    <font/>
    <font>
      <name val="Proxima Nova"/>
      <b/>
      <color rgb="FF980000"/>
      <sz val="11.000000"/>
    </font>
    <font>
      <name val="Arial"/>
      <b/>
      <color rgb="FF980000"/>
      <sz val="11.000000"/>
    </font>
    <font>
      <name val="Proxima Nova"/>
      <b/>
      <color theme="1"/>
      <sz val="11.000000"/>
    </font>
    <font>
      <name val="Proxima Nova"/>
      <b/>
      <i/>
      <color theme="1"/>
      <sz val="11.000000"/>
    </font>
    <font>
      <name val="Proxima Nova"/>
      <b/>
      <i/>
      <color rgb="FF990000"/>
      <sz val="11.000000"/>
    </font>
    <font>
      <name val="Arial"/>
      <b/>
      <color rgb="FF980000"/>
    </font>
  </fonts>
  <fills count="31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CCA677"/>
        <bgColor rgb="FFCCA677"/>
      </patternFill>
    </fill>
    <fill>
      <patternFill patternType="solid">
        <fgColor theme="5"/>
        <bgColor theme="5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rgb="FF434343"/>
        <bgColor rgb="FF434343"/>
      </patternFill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8F2EB"/>
        <bgColor rgb="FFF8F2EB"/>
      </patternFill>
    </fill>
    <fill>
      <patternFill patternType="solid">
        <fgColor indexed="65"/>
        <bgColor indexed="65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F7CB4D"/>
        <bgColor rgb="FFF7CB4D"/>
      </patternFill>
    </fill>
  </fills>
  <borders count="2">
    <border>
      <left/>
      <right/>
      <top/>
      <bottom/>
      <diagonal/>
    </border>
    <border>
      <left style="thin">
        <color rgb="FF999999"/>
      </left>
      <right/>
      <top/>
      <bottom/>
      <diagonal/>
    </border>
  </borders>
  <cellStyleXfs count="5">
    <xf fontId="0" fillId="0" borderId="0" numFmtId="0" applyNumberFormat="1" applyFont="1" applyFill="1" applyBorder="1"/>
    <xf fontId="1" fillId="2" borderId="0" numFmtId="0" applyNumberFormat="0" applyFont="1" applyFill="1" applyBorder="0"/>
    <xf fontId="2" fillId="3" borderId="0" numFmtId="0" applyNumberFormat="0" applyFont="1" applyFill="1" applyBorder="0"/>
    <xf fontId="3" fillId="4" borderId="0" numFmtId="0" applyNumberFormat="0" applyFont="1" applyFill="1" applyBorder="0"/>
    <xf fontId="4" fillId="5" borderId="0" numFmtId="0" applyNumberFormat="0" applyFont="1" applyFill="1" applyBorder="0"/>
  </cellStyleXfs>
  <cellXfs count="101">
    <xf fontId="0" fillId="0" borderId="0" numFmtId="0" xfId="0"/>
    <xf fontId="5" fillId="6" borderId="0" numFmtId="0" xfId="0" applyFont="1" applyFill="1" applyAlignment="1">
      <alignment horizontal="center" vertical="center"/>
    </xf>
    <xf fontId="5" fillId="6" borderId="0" numFmtId="0" xfId="0" applyFont="1" applyFill="1" applyAlignment="1">
      <alignment horizontal="center" vertical="center" wrapText="1"/>
    </xf>
    <xf fontId="5" fillId="7" borderId="0" numFmtId="0" xfId="0" applyFont="1" applyFill="1" applyAlignment="1">
      <alignment horizontal="center" vertical="center" wrapText="1"/>
    </xf>
    <xf fontId="5" fillId="8" borderId="0" numFmtId="0" xfId="0" applyFont="1" applyFill="1" applyAlignment="1">
      <alignment horizontal="center" vertical="center" wrapText="1"/>
    </xf>
    <xf fontId="5" fillId="9" borderId="0" numFmtId="0" xfId="0" applyFont="1" applyFill="1" applyAlignment="1">
      <alignment horizontal="center" vertical="center" wrapText="1"/>
    </xf>
    <xf fontId="5" fillId="10" borderId="0" numFmtId="0" xfId="0" applyFont="1" applyFill="1" applyAlignment="1">
      <alignment horizontal="center" vertical="center" wrapText="1"/>
    </xf>
    <xf fontId="5" fillId="11" borderId="0" numFmtId="0" xfId="0" applyFont="1" applyFill="1" applyAlignment="1">
      <alignment horizontal="center" vertical="center" wrapText="1"/>
    </xf>
    <xf fontId="6" fillId="12" borderId="0" numFmtId="0" xfId="0" applyFont="1" applyFill="1" applyAlignment="1">
      <alignment horizontal="center" vertical="center" wrapText="1"/>
    </xf>
    <xf fontId="7" fillId="13" borderId="0" numFmtId="0" xfId="0" applyFont="1" applyFill="1" applyAlignment="1">
      <alignment vertical="center" wrapText="1"/>
    </xf>
    <xf fontId="8" fillId="13" borderId="0" numFmtId="0" xfId="0" applyFont="1" applyFill="1" applyAlignment="1">
      <alignment horizontal="left" wrapText="1"/>
    </xf>
    <xf fontId="8" fillId="13" borderId="0" numFmtId="0" xfId="0" applyFont="1" applyFill="1" applyAlignment="1">
      <alignment vertical="center"/>
    </xf>
    <xf fontId="5" fillId="14" borderId="0" numFmtId="160" xfId="0" applyNumberFormat="1" applyFont="1" applyFill="1" applyAlignment="1">
      <alignment horizontal="center" vertical="center" wrapText="1"/>
    </xf>
    <xf fontId="9" fillId="15" borderId="0" numFmtId="0" xfId="0" applyFont="1" applyFill="1" applyAlignment="1">
      <alignment vertical="center" wrapText="1"/>
    </xf>
    <xf fontId="5" fillId="16" borderId="0" numFmtId="0" xfId="0" applyFont="1" applyFill="1" applyAlignment="1">
      <alignment horizontal="center" vertical="center" wrapText="1"/>
    </xf>
    <xf fontId="10" fillId="17" borderId="0" numFmtId="0" xfId="0" applyFont="1" applyFill="1" applyAlignment="1">
      <alignment vertical="center" wrapText="1"/>
    </xf>
    <xf fontId="5" fillId="18" borderId="0" numFmtId="160" xfId="0" applyNumberFormat="1" applyFont="1" applyFill="1" applyAlignment="1">
      <alignment horizontal="center" vertical="center" wrapText="1"/>
    </xf>
    <xf fontId="10" fillId="13" borderId="0" numFmtId="160" xfId="0" applyNumberFormat="1" applyFont="1" applyFill="1" applyAlignment="1">
      <alignment horizontal="center" vertical="center" wrapText="1"/>
    </xf>
    <xf fontId="5" fillId="19" borderId="0" numFmtId="160" xfId="0" applyNumberFormat="1" applyFont="1" applyFill="1" applyAlignment="1">
      <alignment horizontal="center" vertical="center" wrapText="1"/>
    </xf>
    <xf fontId="10" fillId="20" borderId="0" numFmtId="0" xfId="0" applyFont="1" applyFill="1" applyAlignment="1">
      <alignment horizontal="center" vertical="center" wrapText="1"/>
    </xf>
    <xf fontId="5" fillId="21" borderId="0" numFmtId="160" xfId="0" applyNumberFormat="1" applyFont="1" applyFill="1" applyAlignment="1">
      <alignment horizontal="center" vertical="center" wrapText="1"/>
    </xf>
    <xf fontId="5" fillId="22" borderId="0" numFmtId="160" xfId="0" applyNumberFormat="1" applyFont="1" applyFill="1" applyAlignment="1">
      <alignment horizontal="center" vertical="center" wrapText="1"/>
    </xf>
    <xf fontId="11" fillId="13" borderId="0" numFmtId="0" xfId="0" applyFont="1" applyFill="1" applyAlignment="1">
      <alignment vertical="center" wrapText="1"/>
    </xf>
    <xf fontId="12" fillId="17" borderId="0" numFmtId="0" xfId="0" applyFont="1" applyFill="1" applyAlignment="1">
      <alignment vertical="center" wrapText="1"/>
    </xf>
    <xf fontId="11" fillId="18" borderId="0" numFmtId="160" xfId="0" applyNumberFormat="1" applyFont="1" applyFill="1" applyAlignment="1">
      <alignment horizontal="center" vertical="center" wrapText="1"/>
    </xf>
    <xf fontId="11" fillId="13" borderId="0" numFmtId="160" xfId="0" applyNumberFormat="1" applyFont="1" applyFill="1" applyAlignment="1">
      <alignment horizontal="center" vertical="center" wrapText="1"/>
    </xf>
    <xf fontId="11" fillId="22" borderId="0" numFmtId="160" xfId="0" applyNumberFormat="1" applyFont="1" applyFill="1" applyAlignment="1">
      <alignment horizontal="center" vertical="center" wrapText="1"/>
    </xf>
    <xf fontId="7" fillId="23" borderId="0" numFmtId="0" xfId="0" applyFont="1" applyFill="1" applyAlignment="1">
      <alignment vertical="center" wrapText="1"/>
    </xf>
    <xf fontId="8" fillId="23" borderId="0" numFmtId="0" xfId="0" applyFont="1" applyFill="1" applyAlignment="1">
      <alignment horizontal="left" wrapText="1"/>
    </xf>
    <xf fontId="8" fillId="23" borderId="0" numFmtId="0" xfId="0" applyFont="1" applyFill="1" applyAlignment="1">
      <alignment vertical="center"/>
    </xf>
    <xf fontId="11" fillId="15" borderId="0" numFmtId="0" xfId="0" applyFont="1" applyFill="1" applyAlignment="1">
      <alignment vertical="center" wrapText="1"/>
    </xf>
    <xf fontId="13" fillId="18" borderId="0" numFmtId="160" xfId="0" applyNumberFormat="1" applyFont="1" applyFill="1" applyAlignment="1">
      <alignment horizontal="center" vertical="center" wrapText="1"/>
    </xf>
    <xf fontId="11" fillId="17" borderId="0" numFmtId="0" xfId="0" applyFont="1" applyFill="1" applyAlignment="1">
      <alignment vertical="center" wrapText="1"/>
    </xf>
    <xf fontId="11" fillId="20" borderId="0" numFmtId="0" xfId="0" applyFont="1" applyFill="1" applyAlignment="1">
      <alignment horizontal="center" vertical="center" wrapText="1"/>
    </xf>
    <xf fontId="11" fillId="21" borderId="0" numFmtId="160" xfId="0" applyNumberFormat="1" applyFont="1" applyFill="1" applyAlignment="1">
      <alignment horizontal="center" vertical="center" wrapText="1"/>
    </xf>
    <xf fontId="7" fillId="24" borderId="0" numFmtId="0" xfId="0" applyFont="1" applyFill="1" applyAlignment="1">
      <alignment vertical="center" wrapText="1"/>
    </xf>
    <xf fontId="8" fillId="24" borderId="0" numFmtId="0" xfId="0" applyFont="1" applyFill="1" applyAlignment="1">
      <alignment horizontal="left" wrapText="1"/>
    </xf>
    <xf fontId="8" fillId="24" borderId="0" numFmtId="0" xfId="0" applyFont="1" applyFill="1" applyAlignment="1">
      <alignment vertical="center"/>
    </xf>
    <xf fontId="14" fillId="5" borderId="0" numFmtId="160" xfId="4" applyNumberFormat="1" applyFont="1" applyFill="1" applyAlignment="1">
      <alignment horizontal="center" vertical="center" wrapText="1"/>
    </xf>
    <xf fontId="10" fillId="20" borderId="0" numFmtId="160" xfId="0" applyNumberFormat="1" applyFont="1" applyFill="1" applyAlignment="1">
      <alignment horizontal="center" vertical="center" wrapText="1"/>
    </xf>
    <xf fontId="15" fillId="13" borderId="0" numFmtId="0" xfId="0" applyFont="1" applyFill="1" applyAlignment="1">
      <alignment vertical="center"/>
    </xf>
    <xf fontId="15" fillId="13" borderId="0" numFmtId="0" xfId="0" applyFont="1" applyFill="1" applyAlignment="1">
      <alignment horizontal="center" vertical="center"/>
    </xf>
    <xf fontId="7" fillId="0" borderId="0" numFmtId="0" xfId="0" applyFont="1" applyAlignment="1">
      <alignment vertical="center" wrapText="1"/>
    </xf>
    <xf fontId="7" fillId="25" borderId="0" numFmtId="0" xfId="0" applyFont="1" applyFill="1" applyAlignment="1">
      <alignment vertical="center" wrapText="1"/>
    </xf>
    <xf fontId="7" fillId="26" borderId="0" numFmtId="0" xfId="0" applyFont="1" applyFill="1" applyAlignment="1">
      <alignment vertical="center" wrapText="1"/>
    </xf>
    <xf fontId="7" fillId="22" borderId="0" numFmtId="0" xfId="0" applyFont="1" applyFill="1" applyAlignment="1">
      <alignment vertical="center" wrapText="1"/>
    </xf>
    <xf fontId="7" fillId="17" borderId="0" numFmtId="0" xfId="0" applyFont="1" applyFill="1" applyAlignment="1">
      <alignment horizontal="center" vertical="center" wrapText="1"/>
    </xf>
    <xf fontId="7" fillId="27" borderId="0" numFmtId="0" xfId="0" applyFont="1" applyFill="1" applyAlignment="1">
      <alignment horizontal="center" vertical="center" wrapText="1"/>
    </xf>
    <xf fontId="16" fillId="25" borderId="0" numFmtId="0" xfId="0" applyFont="1" applyFill="1" applyAlignment="1">
      <alignment vertical="center" wrapText="1"/>
    </xf>
    <xf fontId="17" fillId="28" borderId="0" numFmtId="0" xfId="0" applyFont="1" applyFill="1" applyAlignment="1">
      <alignment horizontal="left" vertical="center"/>
    </xf>
    <xf fontId="18" fillId="28" borderId="0" numFmtId="0" xfId="0" applyFont="1" applyFill="1" applyAlignment="1">
      <alignment horizontal="left" vertical="center" wrapText="1"/>
    </xf>
    <xf fontId="17" fillId="28" borderId="1" numFmtId="0" xfId="0" applyFont="1" applyFill="1" applyBorder="1" applyAlignment="1">
      <alignment horizontal="center" vertical="center" wrapText="1"/>
    </xf>
    <xf fontId="17" fillId="28" borderId="0" numFmtId="0" xfId="0" applyFont="1" applyFill="1" applyAlignment="1">
      <alignment horizontal="center" vertical="center"/>
    </xf>
    <xf fontId="17" fillId="28" borderId="1" numFmtId="0" xfId="0" applyFont="1" applyFill="1" applyBorder="1" applyAlignment="1">
      <alignment horizontal="left" vertical="center" wrapText="1"/>
    </xf>
    <xf fontId="19" fillId="28" borderId="0" numFmtId="0" xfId="0" applyFont="1" applyFill="1" applyAlignment="1">
      <alignment horizontal="left" vertical="center" wrapText="1"/>
    </xf>
    <xf fontId="19" fillId="28" borderId="0" numFmtId="0" xfId="0" applyFont="1" applyFill="1" applyAlignment="1">
      <alignment horizontal="center" vertical="center" wrapText="1"/>
    </xf>
    <xf fontId="15" fillId="24" borderId="0" numFmtId="0" xfId="0" applyFont="1" applyFill="1" applyAlignment="1">
      <alignment vertical="center"/>
    </xf>
    <xf fontId="20" fillId="24" borderId="0" numFmtId="0" xfId="0" applyFont="1" applyFill="1" applyAlignment="1">
      <alignment horizontal="left" vertical="center" wrapText="1"/>
    </xf>
    <xf fontId="21" fillId="24" borderId="0" numFmtId="2" xfId="0" applyNumberFormat="1" applyFont="1" applyFill="1" applyAlignment="1">
      <alignment horizontal="center" vertical="center"/>
    </xf>
    <xf fontId="21" fillId="24" borderId="0" numFmtId="0" xfId="0" applyFont="1" applyFill="1" applyAlignment="1">
      <alignment horizontal="center" vertical="center"/>
    </xf>
    <xf fontId="22" fillId="24" borderId="1" numFmtId="2" xfId="0" applyNumberFormat="1" applyFont="1" applyFill="1" applyBorder="1" applyAlignment="1">
      <alignment horizontal="center" vertical="center" wrapText="1"/>
    </xf>
    <xf fontId="23" fillId="24" borderId="1" numFmtId="2" xfId="0" applyNumberFormat="1" applyFont="1" applyFill="1" applyBorder="1" applyAlignment="1">
      <alignment horizontal="center" vertical="center" wrapText="1"/>
    </xf>
    <xf fontId="15" fillId="24" borderId="1" numFmtId="2" xfId="0" applyNumberFormat="1" applyFont="1" applyFill="1" applyBorder="1" applyAlignment="1">
      <alignment horizontal="center" vertical="center" wrapText="1"/>
    </xf>
    <xf fontId="24" fillId="24" borderId="0" numFmtId="0" xfId="0" applyFont="1" applyFill="1" applyAlignment="1">
      <alignment horizontal="center" vertical="center" wrapText="1"/>
    </xf>
    <xf fontId="0" fillId="25" borderId="0" numFmtId="0" xfId="0" applyFill="1" applyAlignment="1">
      <alignment horizontal="center" vertical="center" wrapText="1"/>
    </xf>
    <xf fontId="24" fillId="13" borderId="0" numFmtId="0" xfId="0" applyFont="1" applyFill="1" applyAlignment="1">
      <alignment horizontal="center" vertical="center" wrapText="1"/>
    </xf>
    <xf fontId="15" fillId="24" borderId="1" numFmtId="160" xfId="0" applyNumberFormat="1" applyFont="1" applyFill="1" applyBorder="1" applyAlignment="1">
      <alignment horizontal="center" vertical="center" wrapText="1"/>
    </xf>
    <xf fontId="25" fillId="24" borderId="0" numFmtId="0" xfId="0" applyFont="1" applyFill="1" applyAlignment="1">
      <alignment vertical="center"/>
    </xf>
    <xf fontId="26" fillId="29" borderId="1" numFmtId="0" xfId="0" applyFont="1" applyFill="1" applyBorder="1"/>
    <xf fontId="26" fillId="24" borderId="1" numFmtId="0" xfId="0" applyFont="1" applyFill="1" applyBorder="1"/>
    <xf fontId="15" fillId="29" borderId="0" numFmtId="0" xfId="0" applyFont="1" applyFill="1" applyAlignment="1">
      <alignment vertical="center"/>
    </xf>
    <xf fontId="21" fillId="29" borderId="0" numFmtId="0" xfId="0" applyFont="1" applyFill="1" applyAlignment="1">
      <alignment horizontal="left" vertical="center" wrapText="1"/>
    </xf>
    <xf fontId="21" fillId="29" borderId="0" numFmtId="2" xfId="0" applyNumberFormat="1" applyFont="1" applyFill="1" applyAlignment="1">
      <alignment horizontal="center" vertical="center"/>
    </xf>
    <xf fontId="21" fillId="29" borderId="0" numFmtId="0" xfId="0" applyFont="1" applyFill="1" applyAlignment="1">
      <alignment horizontal="center" vertical="center"/>
    </xf>
    <xf fontId="23" fillId="29" borderId="1" numFmtId="2" xfId="0" applyNumberFormat="1" applyFont="1" applyFill="1" applyBorder="1" applyAlignment="1">
      <alignment horizontal="center" vertical="center" wrapText="1"/>
    </xf>
    <xf fontId="15" fillId="29" borderId="1" numFmtId="2" xfId="0" applyNumberFormat="1" applyFont="1" applyFill="1" applyBorder="1" applyAlignment="1">
      <alignment horizontal="center" vertical="center" wrapText="1"/>
    </xf>
    <xf fontId="24" fillId="29" borderId="0" numFmtId="0" xfId="0" applyFont="1" applyFill="1" applyAlignment="1">
      <alignment horizontal="center" vertical="center" wrapText="1"/>
    </xf>
    <xf fontId="24" fillId="25" borderId="0" numFmtId="0" xfId="0" applyFont="1" applyFill="1" applyAlignment="1">
      <alignment horizontal="center" vertical="center" wrapText="1"/>
    </xf>
    <xf fontId="15" fillId="29" borderId="1" numFmtId="160" xfId="0" applyNumberFormat="1" applyFont="1" applyFill="1" applyBorder="1" applyAlignment="1">
      <alignment horizontal="center" vertical="center" wrapText="1"/>
    </xf>
    <xf fontId="25" fillId="29" borderId="0" numFmtId="0" xfId="0" applyFont="1" applyFill="1" applyAlignment="1">
      <alignment vertical="center"/>
    </xf>
    <xf fontId="21" fillId="24" borderId="0" numFmtId="0" xfId="0" applyFont="1" applyFill="1" applyAlignment="1">
      <alignment horizontal="left" vertical="center" wrapText="1"/>
    </xf>
    <xf fontId="25" fillId="24" borderId="0" numFmtId="0" xfId="0" applyFont="1" applyFill="1" applyAlignment="1">
      <alignment horizontal="center" vertical="center"/>
    </xf>
    <xf fontId="20" fillId="29" borderId="0" numFmtId="0" xfId="0" applyFont="1" applyFill="1" applyAlignment="1">
      <alignment horizontal="left" vertical="center" wrapText="1"/>
    </xf>
    <xf fontId="22" fillId="29" borderId="1" numFmtId="2" xfId="0" applyNumberFormat="1" applyFont="1" applyFill="1" applyBorder="1" applyAlignment="1">
      <alignment horizontal="center" vertical="center" wrapText="1"/>
    </xf>
    <xf fontId="25" fillId="29" borderId="0" numFmtId="0" xfId="0" applyFont="1" applyFill="1" applyAlignment="1">
      <alignment horizontal="center" vertical="center"/>
    </xf>
    <xf fontId="0" fillId="24" borderId="0" numFmtId="0" xfId="0" applyFill="1" applyAlignment="1">
      <alignment horizontal="center" vertical="center" wrapText="1"/>
    </xf>
    <xf fontId="0" fillId="13" borderId="0" numFmtId="0" xfId="0" applyFill="1" applyAlignment="1">
      <alignment horizontal="center" vertical="center" wrapText="1"/>
    </xf>
    <xf fontId="27" fillId="24" borderId="0" numFmtId="0" xfId="0" applyFont="1" applyFill="1" applyAlignment="1">
      <alignment horizontal="left" vertical="center" wrapText="1"/>
    </xf>
    <xf fontId="28" fillId="24" borderId="1" numFmtId="2" xfId="0" applyNumberFormat="1" applyFont="1" applyFill="1" applyBorder="1" applyAlignment="1">
      <alignment horizontal="center" vertical="center" wrapText="1"/>
    </xf>
    <xf fontId="29" fillId="30" borderId="0" numFmtId="0" xfId="0" applyFont="1" applyFill="1" applyAlignment="1">
      <alignment horizontal="center"/>
    </xf>
    <xf fontId="30" fillId="30" borderId="0" numFmtId="2" xfId="0" applyNumberFormat="1" applyFont="1" applyFill="1" applyAlignment="1">
      <alignment horizontal="center" vertical="center"/>
    </xf>
    <xf fontId="30" fillId="30" borderId="0" numFmtId="0" xfId="0" applyFont="1" applyFill="1" applyAlignment="1">
      <alignment horizontal="center"/>
    </xf>
    <xf fontId="31" fillId="30" borderId="0" numFmtId="0" xfId="0" applyFont="1" applyFill="1" applyAlignment="1">
      <alignment horizontal="center"/>
    </xf>
    <xf fontId="25" fillId="0" borderId="0" numFmtId="0" xfId="0" applyFont="1"/>
    <xf fontId="25" fillId="0" borderId="0" numFmtId="2" xfId="0" applyNumberFormat="1" applyFont="1"/>
    <xf fontId="15" fillId="0" borderId="0" numFmtId="2" xfId="0" applyNumberFormat="1" applyFont="1" applyAlignment="1">
      <alignment horizontal="center" vertical="center"/>
    </xf>
    <xf fontId="32" fillId="0" borderId="0" numFmtId="0" xfId="0" applyFont="1"/>
    <xf fontId="32" fillId="0" borderId="0" numFmtId="2" xfId="0" applyNumberFormat="1" applyFont="1"/>
    <xf fontId="32" fillId="0" borderId="0" numFmtId="2" xfId="0" applyNumberFormat="1" applyFont="1" applyAlignment="1">
      <alignment horizontal="center" vertical="center"/>
    </xf>
    <xf fontId="25" fillId="24" borderId="0" numFmtId="0" xfId="0" applyFont="1" applyFill="1"/>
    <xf fontId="15" fillId="24" borderId="0" numFmtId="2" xfId="0" applyNumberFormat="1" applyFont="1" applyFill="1" applyAlignment="1">
      <alignment horizontal="center" vertical="center"/>
    </xf>
  </cellXfs>
  <cellStyles count="5">
    <cellStyle name="Normal" xfId="0" builtinId="0"/>
    <cellStyle name="Neutral" xfId="1" builtinId="28"/>
    <cellStyle name="Bad" xfId="2" builtinId="27"/>
    <cellStyle name="Good" xfId="3" builtinId="26"/>
    <cellStyle name="20% - Accent4" xfId="4" builtinId="42"/>
  </cellStyles>
  <dxfs count="10">
    <dxf>
      <font/>
      <fill>
        <patternFill patternType="solid">
          <fgColor indexed="65"/>
          <bgColor indexed="65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rgb="FFF8F2EB"/>
          <bgColor rgb="FFF8F2EB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indexed="65"/>
          <bgColor indexed="65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rgb="FFF8F2EB"/>
          <bgColor rgb="FFF8F2EB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indexed="65"/>
          <bgColor indexed="65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rgb="FFF8F2EB"/>
          <bgColor rgb="FFF8F2EB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indexed="65"/>
          <bgColor indexed="65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rgb="FFF8F2EB"/>
          <bgColor rgb="FFF8F2EB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indexed="65"/>
          <bgColor indexed="65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  <dxf>
      <font/>
      <fill>
        <patternFill patternType="solid">
          <fgColor rgb="FFF8F2EB"/>
          <bgColor rgb="FFF8F2EB"/>
        </patternFill>
      </fill>
      <border>
        <left style="none"/>
        <right style="none"/>
        <top style="none"/>
        <bottom style="none"/>
        <diagonal style="none"/>
        <vertical style="none"/>
        <horizontal style="none"/>
      </border>
    </dxf>
  </dxfs>
  <tableStyles count="5" defaultTableStyle="TableStyleMedium2" defaultPivotStyle="PivotStyleLight16">
    <tableStyle name="Obelepédia-style" pivot="0" count="2">
      <tableStyleElement type="firstRowStripe" size="1" dxfId="0"/>
      <tableStyleElement type="secondRowStripe" size="1" dxfId="1"/>
    </tableStyle>
    <tableStyle name="Ranges-style" pivot="0" count="2">
      <tableStyleElement type="firstRowStripe" size="1" dxfId="2"/>
      <tableStyleElement type="secondRowStripe" size="1" dxfId="3"/>
    </tableStyle>
    <tableStyle name="Ranges-style 2" pivot="0" count="2">
      <tableStyleElement type="firstRowStripe" size="1" dxfId="4"/>
      <tableStyleElement type="secondRowStripe" size="1" dxfId="5"/>
    </tableStyle>
    <tableStyle name="Ranges-style 3" pivot="0" count="2">
      <tableStyleElement type="firstRowStripe" size="1" dxfId="6"/>
      <tableStyleElement type="secondRowStripe" size="1" dxfId="7"/>
    </tableStyle>
    <tableStyle name="Ranges-style 4" pivot="0" count="2">
      <tableStyleElement type="firstRowStripe" size="1" dxfId="8"/>
      <tableStyleElement type="secondRowStripe" size="1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_1" ref="A2:C49" headerRowCount="0">
  <tableColumns count="3">
    <tableColumn id="1" name="Column1"/>
    <tableColumn id="2" name="Column2"/>
    <tableColumn id="3" name="Column3"/>
  </tableColumns>
  <tableStyleInfo name="Obelepédia-style" showFirstColumn="1" showLastColumn="1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pane xSplit="1" ySplit="1" topLeftCell="B2" activePane="bottomRight" state="frozen"/>
      <selection activeCell="B2" activeCellId="0" sqref="B2"/>
    </sheetView>
  </sheetViews>
  <sheetFormatPr defaultColWidth="12.630000000000001" defaultRowHeight="15.75" customHeight="1"/>
  <cols>
    <col customWidth="1" min="1" max="1" width="37.630000000000003"/>
    <col customWidth="1" min="2" max="2" width="20.629999999999999"/>
    <col customWidth="1" min="3" max="3" width="11.130000000000001"/>
    <col customWidth="1" min="4" max="5" width="28.629999999999999"/>
    <col customWidth="1" min="7" max="7" width="22.379999999999999"/>
    <col customWidth="1" min="8" max="8" width="12.25"/>
    <col customWidth="1" min="9" max="9" width="23.379999999999999"/>
    <col customWidth="1" min="16" max="16" width="16.25"/>
    <col customWidth="1" min="21" max="21" width="22.129999999999999"/>
  </cols>
  <sheetData>
    <row r="1" ht="25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>
      <c r="A2" s="9" t="s">
        <v>21</v>
      </c>
      <c r="B2" s="10" t="s">
        <v>22</v>
      </c>
      <c r="C2" s="10" t="s">
        <v>23</v>
      </c>
      <c r="D2" s="11" t="s">
        <v>24</v>
      </c>
      <c r="E2" s="11" t="s">
        <v>25</v>
      </c>
      <c r="F2" s="12">
        <v>14.708333333333334</v>
      </c>
      <c r="G2" s="13" t="str">
        <f>VLOOKUP(A2,Obelepédia!A:B,2,FALSE)</f>
        <v xml:space="preserve">Língua tapirapé</v>
      </c>
      <c r="H2" s="14">
        <v>28</v>
      </c>
      <c r="I2" s="15" t="str">
        <f>IFERROR(VLOOKUP(A2,Rolezinho!A:B,2,FALSE),"--")</f>
        <v xml:space="preserve">Fakhr-un-Nisa – Nifaq</v>
      </c>
      <c r="J2" s="16">
        <v>80.799999999999997</v>
      </c>
      <c r="K2" s="17">
        <v>24.100000000000001</v>
      </c>
      <c r="L2" s="17">
        <v>6</v>
      </c>
      <c r="M2" s="17">
        <v>17.5</v>
      </c>
      <c r="N2" s="17">
        <v>20</v>
      </c>
      <c r="O2" s="18">
        <f t="shared" ref="O2:O49" si="0">SUM(K2:N2)</f>
        <v>67.599999999999994</v>
      </c>
      <c r="P2" s="19" t="str">
        <f>IFERROR(LEFT(VLOOKUP(A2,Debate!A:B,2,FALSE),6),"--")</f>
        <v xml:space="preserve">Time G</v>
      </c>
      <c r="Q2" s="19" t="str">
        <f>IFERROR(VLOOKUP(VLOOKUP(A2,Debate!A:B,2,FALSE),Debate!B:F,2,FALSE),"--")</f>
        <v>UN</v>
      </c>
      <c r="R2" s="19">
        <v>9.875</v>
      </c>
      <c r="S2" s="19">
        <v>8.25</v>
      </c>
      <c r="T2" s="20">
        <f t="shared" ref="T2:T49" si="1">SUM(R2,S2)</f>
        <v>18.125</v>
      </c>
      <c r="U2" s="21">
        <f t="shared" ref="U2:U49" si="2">SUM(F2,H2,J2,O2,T2)</f>
        <v>209.23333333333332</v>
      </c>
    </row>
    <row r="3">
      <c r="A3" s="22" t="s">
        <v>26</v>
      </c>
      <c r="B3" s="10" t="s">
        <v>27</v>
      </c>
      <c r="C3" s="10" t="s">
        <v>28</v>
      </c>
      <c r="D3" s="11" t="s">
        <v>29</v>
      </c>
      <c r="E3" s="11" t="s">
        <v>30</v>
      </c>
      <c r="F3" s="12">
        <v>21.479166666666668</v>
      </c>
      <c r="G3" s="13" t="str">
        <f>VLOOKUP(A3,Obelepédia!A:B,2,FALSE)</f>
        <v xml:space="preserve">Língua avá-canoeiro</v>
      </c>
      <c r="H3" s="14">
        <v>26</v>
      </c>
      <c r="I3" s="23" t="str">
        <f>IFERROR(VLOOKUP(A3,Rolezinho!A:B,2,FALSE),"--")</f>
        <v xml:space="preserve">Fihri – Yataeallam</v>
      </c>
      <c r="J3" s="24">
        <v>84.700000000000003</v>
      </c>
      <c r="K3" s="17">
        <v>28.800000000000001</v>
      </c>
      <c r="L3" s="25">
        <v>25.5</v>
      </c>
      <c r="M3" s="17">
        <v>9</v>
      </c>
      <c r="N3" s="17">
        <v>0</v>
      </c>
      <c r="O3" s="18">
        <f t="shared" si="0"/>
        <v>63.299999999999997</v>
      </c>
      <c r="P3" s="19" t="str">
        <f>IFERROR(LEFT(VLOOKUP(A3,Debate!A:B,2,FALSE),6),"--")</f>
        <v xml:space="preserve">Time D</v>
      </c>
      <c r="Q3" s="19" t="str">
        <f>IFERROR(VLOOKUP(VLOOKUP(A3,Debate!A:B,2,FALSE),Debate!B:F,2,FALSE),"--")</f>
        <v>PPP</v>
      </c>
      <c r="R3" s="19">
        <v>10.25</v>
      </c>
      <c r="S3" s="19">
        <v>8</v>
      </c>
      <c r="T3" s="20">
        <f t="shared" si="1"/>
        <v>18.25</v>
      </c>
      <c r="U3" s="26">
        <f t="shared" si="2"/>
        <v>213.72916666666669</v>
      </c>
    </row>
    <row r="4" ht="25.5">
      <c r="A4" s="27" t="s">
        <v>31</v>
      </c>
      <c r="B4" s="28" t="s">
        <v>32</v>
      </c>
      <c r="C4" s="28" t="s">
        <v>23</v>
      </c>
      <c r="D4" s="29" t="s">
        <v>33</v>
      </c>
      <c r="E4" s="29" t="s">
        <v>33</v>
      </c>
      <c r="F4" s="12">
        <v>15.989583333333334</v>
      </c>
      <c r="G4" s="13" t="str">
        <f>VLOOKUP(A4,Obelepédia!A:B,2,FALSE)</f>
        <v xml:space="preserve">Língua ewe</v>
      </c>
      <c r="H4" s="14">
        <v>27</v>
      </c>
      <c r="I4" s="15" t="str">
        <f>IFERROR(VLOOKUP(A4,Rolezinho!A:B,2,FALSE),"--")</f>
        <v xml:space="preserve">Nadim – Ilaj Al-marad</v>
      </c>
      <c r="J4" s="16">
        <v>13.9</v>
      </c>
      <c r="K4" s="17">
        <v>27.800000000000001</v>
      </c>
      <c r="L4" s="17">
        <v>3</v>
      </c>
      <c r="M4" s="25">
        <v>28.5</v>
      </c>
      <c r="N4" s="17">
        <v>1</v>
      </c>
      <c r="O4" s="18">
        <f t="shared" si="0"/>
        <v>60.299999999999997</v>
      </c>
      <c r="P4" s="19" t="str">
        <f>IFERROR(LEFT(VLOOKUP(A4,Debate!A:B,2,FALSE),6),"--")</f>
        <v xml:space="preserve">Time J</v>
      </c>
      <c r="Q4" s="19" t="str">
        <f>IFERROR(VLOOKUP(VLOOKUP(A4,Debate!A:B,2,FALSE),Debate!B:F,2,FALSE),"--")</f>
        <v>GN</v>
      </c>
      <c r="R4" s="19">
        <v>8.75</v>
      </c>
      <c r="S4" s="19">
        <v>7</v>
      </c>
      <c r="T4" s="20">
        <f t="shared" si="1"/>
        <v>15.75</v>
      </c>
      <c r="U4" s="21">
        <f t="shared" si="2"/>
        <v>132.93958333333333</v>
      </c>
    </row>
    <row r="5" ht="25.5">
      <c r="A5" s="9" t="s">
        <v>34</v>
      </c>
      <c r="B5" s="10" t="s">
        <v>35</v>
      </c>
      <c r="C5" s="10" t="s">
        <v>28</v>
      </c>
      <c r="D5" s="11" t="s">
        <v>36</v>
      </c>
      <c r="E5" s="11" t="s">
        <v>37</v>
      </c>
      <c r="F5" s="12">
        <v>13.208333333333334</v>
      </c>
      <c r="G5" s="30" t="str">
        <f>VLOOKUP(A5,Obelepédia!A:B,2,FALSE)</f>
        <v xml:space="preserve">Língua arawete</v>
      </c>
      <c r="H5" s="14">
        <v>30</v>
      </c>
      <c r="I5" s="23" t="str">
        <f>IFERROR(VLOOKUP(A5,Rolezinho!A:B,2,FALSE),"--")</f>
        <v xml:space="preserve">Olfa Youssef – Sawt Almaerifat</v>
      </c>
      <c r="J5" s="31">
        <v>84.400000000000006</v>
      </c>
      <c r="K5" s="17">
        <v>25.899999999999999</v>
      </c>
      <c r="L5" s="17">
        <v>15</v>
      </c>
      <c r="M5" s="17">
        <v>13.5</v>
      </c>
      <c r="N5" s="17">
        <v>3</v>
      </c>
      <c r="O5" s="18">
        <f t="shared" si="0"/>
        <v>57.399999999999999</v>
      </c>
      <c r="P5" s="19" t="str">
        <f>IFERROR(LEFT(VLOOKUP(A5,Debate!A:B,2,FALSE),6),"--")</f>
        <v xml:space="preserve">Time E</v>
      </c>
      <c r="Q5" s="19" t="str">
        <f>IFERROR(VLOOKUP(VLOOKUP(A5,Debate!A:B,2,FALSE),Debate!B:F,2,FALSE),"--")</f>
        <v>UN</v>
      </c>
      <c r="R5" s="19">
        <v>10.75</v>
      </c>
      <c r="S5" s="19">
        <v>11</v>
      </c>
      <c r="T5" s="20">
        <f t="shared" si="1"/>
        <v>21.75</v>
      </c>
      <c r="U5" s="21">
        <f t="shared" si="2"/>
        <v>206.75833333333335</v>
      </c>
    </row>
    <row r="6">
      <c r="A6" s="9" t="s">
        <v>38</v>
      </c>
      <c r="B6" s="10" t="s">
        <v>39</v>
      </c>
      <c r="C6" s="10" t="s">
        <v>28</v>
      </c>
      <c r="D6" s="11" t="s">
        <v>40</v>
      </c>
      <c r="E6" s="11" t="s">
        <v>41</v>
      </c>
      <c r="F6" s="12">
        <v>21.21875</v>
      </c>
      <c r="G6" s="30" t="str">
        <f>VLOOKUP(A6,Obelepédia!A:B,2,FALSE)</f>
        <v xml:space="preserve">Língua cazaque</v>
      </c>
      <c r="H6" s="14">
        <v>29</v>
      </c>
      <c r="I6" s="23" t="str">
        <f>IFERROR(VLOOKUP(A6,Rolezinho!A:B,2,FALSE),"--")</f>
        <v xml:space="preserve">Fihri – Yataeallam</v>
      </c>
      <c r="J6" s="31">
        <v>84.700000000000003</v>
      </c>
      <c r="K6" s="17">
        <v>27.800000000000001</v>
      </c>
      <c r="L6" s="17">
        <v>6.5</v>
      </c>
      <c r="M6" s="17">
        <v>15</v>
      </c>
      <c r="N6" s="17">
        <v>4</v>
      </c>
      <c r="O6" s="18">
        <f t="shared" si="0"/>
        <v>53.299999999999997</v>
      </c>
      <c r="P6" s="19" t="str">
        <f>IFERROR(LEFT(VLOOKUP(A6,Debate!A:B,2,FALSE),6),"--")</f>
        <v xml:space="preserve">Time D</v>
      </c>
      <c r="Q6" s="19" t="str">
        <f>IFERROR(VLOOKUP(VLOOKUP(A6,Debate!A:B,2,FALSE),Debate!B:F,2,FALSE),"--")</f>
        <v>PPP</v>
      </c>
      <c r="R6" s="19">
        <v>10.25</v>
      </c>
      <c r="S6" s="19">
        <v>8</v>
      </c>
      <c r="T6" s="20">
        <f t="shared" si="1"/>
        <v>18.25</v>
      </c>
      <c r="U6" s="21">
        <f t="shared" si="2"/>
        <v>206.46875</v>
      </c>
    </row>
    <row r="7" ht="25.5">
      <c r="A7" s="9" t="s">
        <v>42</v>
      </c>
      <c r="B7" s="10" t="s">
        <v>43</v>
      </c>
      <c r="C7" s="10" t="s">
        <v>23</v>
      </c>
      <c r="D7" s="11" t="s">
        <v>44</v>
      </c>
      <c r="E7" s="11" t="s">
        <v>44</v>
      </c>
      <c r="F7" s="12">
        <v>19.166666666666668</v>
      </c>
      <c r="G7" s="13" t="str">
        <f>VLOOKUP(A7,Obelepédia!A:B,2,FALSE)</f>
        <v xml:space="preserve">Língua terena</v>
      </c>
      <c r="H7" s="14">
        <v>29</v>
      </c>
      <c r="I7" s="32" t="str">
        <f>IFERROR(VLOOKUP(A7,Rolezinho!A:B,2,FALSE),"--")</f>
        <v xml:space="preserve">Jazari – Lawha</v>
      </c>
      <c r="J7" s="31">
        <v>84.700000000000003</v>
      </c>
      <c r="K7" s="25">
        <v>27.899999999999999</v>
      </c>
      <c r="L7" s="17">
        <v>10</v>
      </c>
      <c r="M7" s="17">
        <v>12</v>
      </c>
      <c r="N7" s="17">
        <v>2</v>
      </c>
      <c r="O7" s="18">
        <f t="shared" si="0"/>
        <v>51.899999999999999</v>
      </c>
      <c r="P7" s="33" t="str">
        <f>IFERROR(LEFT(VLOOKUP(A7,Debate!A:B,2,FALSE),6),"--")</f>
        <v xml:space="preserve">Time C</v>
      </c>
      <c r="Q7" s="19" t="str">
        <f>IFERROR(VLOOKUP(VLOOKUP(A7,Debate!A:B,2,FALSE),Debate!B:F,2,FALSE),"--")</f>
        <v>GN</v>
      </c>
      <c r="R7" s="19">
        <v>11.125</v>
      </c>
      <c r="S7" s="19">
        <v>11.25</v>
      </c>
      <c r="T7" s="34">
        <f t="shared" si="1"/>
        <v>22.375</v>
      </c>
      <c r="U7" s="21">
        <f t="shared" si="2"/>
        <v>207.14166666666668</v>
      </c>
    </row>
    <row r="8">
      <c r="A8" s="9" t="s">
        <v>45</v>
      </c>
      <c r="B8" s="10" t="s">
        <v>27</v>
      </c>
      <c r="C8" s="10" t="s">
        <v>28</v>
      </c>
      <c r="D8" s="11" t="s">
        <v>46</v>
      </c>
      <c r="E8" s="11" t="s">
        <v>47</v>
      </c>
      <c r="F8" s="12">
        <v>19.90625</v>
      </c>
      <c r="G8" s="13" t="str">
        <f>VLOOKUP(A8,Obelepédia!A:B,2,FALSE)</f>
        <v xml:space="preserve">Língua namuyi</v>
      </c>
      <c r="H8" s="14">
        <v>20</v>
      </c>
      <c r="I8" s="15" t="str">
        <f>IFERROR(VLOOKUP(A8,Rolezinho!A:B,2,FALSE),"--")</f>
        <v xml:space="preserve">Baqir – Al</v>
      </c>
      <c r="J8" s="16">
        <v>82</v>
      </c>
      <c r="K8" s="17">
        <v>26.800000000000001</v>
      </c>
      <c r="L8" s="17">
        <v>3</v>
      </c>
      <c r="M8" s="17">
        <v>5.5</v>
      </c>
      <c r="N8" s="17">
        <v>16.5</v>
      </c>
      <c r="O8" s="18">
        <f t="shared" si="0"/>
        <v>51.799999999999997</v>
      </c>
      <c r="P8" s="33" t="str">
        <f>IFERROR(LEFT(VLOOKUP(A8,Debate!A:B,2,FALSE),6),"--")</f>
        <v xml:space="preserve">Time C</v>
      </c>
      <c r="Q8" s="19" t="str">
        <f>IFERROR(VLOOKUP(VLOOKUP(A8,Debate!A:B,2,FALSE),Debate!B:F,2,FALSE),"--")</f>
        <v>GN</v>
      </c>
      <c r="R8" s="19">
        <v>11.125</v>
      </c>
      <c r="S8" s="19">
        <v>11.25</v>
      </c>
      <c r="T8" s="34">
        <f t="shared" si="1"/>
        <v>22.375</v>
      </c>
      <c r="U8" s="21">
        <f t="shared" si="2"/>
        <v>196.08125000000001</v>
      </c>
    </row>
    <row r="9" ht="25.5">
      <c r="A9" s="27" t="s">
        <v>48</v>
      </c>
      <c r="B9" s="28" t="s">
        <v>49</v>
      </c>
      <c r="C9" s="28" t="s">
        <v>23</v>
      </c>
      <c r="D9" s="29" t="s">
        <v>50</v>
      </c>
      <c r="E9" s="29" t="s">
        <v>50</v>
      </c>
      <c r="F9" s="12">
        <v>14.9375</v>
      </c>
      <c r="G9" s="13" t="str">
        <f>VLOOKUP(A9,Obelepédia!A:B,2,FALSE)</f>
        <v xml:space="preserve">Língua gwari</v>
      </c>
      <c r="H9" s="14">
        <v>27</v>
      </c>
      <c r="I9" s="15" t="str">
        <f>IFERROR(VLOOKUP(A9,Rolezinho!A:B,2,FALSE),"--")</f>
        <v xml:space="preserve">Olfa Youssef – Ibn Sina</v>
      </c>
      <c r="J9" s="16">
        <v>76.700000000000003</v>
      </c>
      <c r="K9" s="17">
        <v>27.600000000000001</v>
      </c>
      <c r="L9" s="17">
        <v>13</v>
      </c>
      <c r="M9" s="17">
        <v>6</v>
      </c>
      <c r="N9" s="17">
        <v>2</v>
      </c>
      <c r="O9" s="18">
        <f t="shared" si="0"/>
        <v>48.600000000000001</v>
      </c>
      <c r="P9" s="19" t="str">
        <f>IFERROR(LEFT(VLOOKUP(A9,Debate!A:B,2,FALSE),6),"--")</f>
        <v xml:space="preserve">Time F</v>
      </c>
      <c r="Q9" s="19" t="str">
        <f>IFERROR(VLOOKUP(VLOOKUP(A9,Debate!A:B,2,FALSE),Debate!B:F,2,FALSE),"--")</f>
        <v>DC</v>
      </c>
      <c r="R9" s="19">
        <v>8</v>
      </c>
      <c r="S9" s="19">
        <v>9.25</v>
      </c>
      <c r="T9" s="20">
        <f t="shared" si="1"/>
        <v>17.25</v>
      </c>
      <c r="U9" s="21">
        <f t="shared" si="2"/>
        <v>184.48750000000001</v>
      </c>
    </row>
    <row r="10" ht="25.5">
      <c r="A10" s="35" t="s">
        <v>51</v>
      </c>
      <c r="B10" s="36" t="s">
        <v>52</v>
      </c>
      <c r="C10" s="36" t="s">
        <v>28</v>
      </c>
      <c r="D10" s="37" t="s">
        <v>53</v>
      </c>
      <c r="E10" s="37" t="s">
        <v>54</v>
      </c>
      <c r="F10" s="12">
        <v>10.916666666666666</v>
      </c>
      <c r="G10" s="13" t="str">
        <f>VLOOKUP(A10,'Obelepédia'!A:B,2,FALSE)</f>
        <v xml:space="preserve">Língua bukawa</v>
      </c>
      <c r="H10" s="14">
        <v>28</v>
      </c>
      <c r="I10" s="15" t="str">
        <f>IFERROR(VLOOKUP(A10,Rolezinho!A:B,2,FALSE), "--")</f>
        <v xml:space="preserve">Jazari – Naesan</v>
      </c>
      <c r="J10" s="16">
        <v>82.900000000000006</v>
      </c>
      <c r="K10" s="17">
        <v>20</v>
      </c>
      <c r="L10" s="17">
        <v>17.5</v>
      </c>
      <c r="M10" s="17">
        <v>11</v>
      </c>
      <c r="N10" s="17">
        <v>0</v>
      </c>
      <c r="O10" s="18">
        <f t="shared" si="0"/>
        <v>48.5</v>
      </c>
      <c r="P10" s="33" t="str">
        <f>IFERROR(LEFT(VLOOKUP(A10,Debate!A:B,2,FALSE),6), "--")</f>
        <v xml:space="preserve">Time C</v>
      </c>
      <c r="Q10" s="19" t="str">
        <f>IFERROR(VLOOKUP(VLOOKUP(A10,Debate!A:B,2,FALSE),Debate!B:F,2,FALSE), "--")</f>
        <v>GN</v>
      </c>
      <c r="R10" s="19">
        <v>11.125</v>
      </c>
      <c r="S10" s="19">
        <v>11.25</v>
      </c>
      <c r="T10" s="34">
        <f t="shared" si="1"/>
        <v>22.375</v>
      </c>
      <c r="U10" s="21">
        <f t="shared" si="2"/>
        <v>192.69166666666666</v>
      </c>
    </row>
    <row r="11" ht="25.5">
      <c r="A11" s="9" t="s">
        <v>55</v>
      </c>
      <c r="B11" s="10" t="s">
        <v>27</v>
      </c>
      <c r="C11" s="10" t="s">
        <v>28</v>
      </c>
      <c r="D11" s="11" t="s">
        <v>56</v>
      </c>
      <c r="E11" s="11" t="s">
        <v>41</v>
      </c>
      <c r="F11" s="12">
        <v>21.083333333333332</v>
      </c>
      <c r="G11" s="30" t="str">
        <f>VLOOKUP(A11,Obelepédia!A:B,2,FALSE)</f>
        <v xml:space="preserve">Língua crioula de Ano-Bom</v>
      </c>
      <c r="H11" s="14">
        <v>30</v>
      </c>
      <c r="I11" s="15" t="str">
        <f>IFERROR(VLOOKUP(A11,Rolezinho!A:B,2,FALSE),"--")</f>
        <v xml:space="preserve">Fakhr-un-Nisa – Nifaq</v>
      </c>
      <c r="J11" s="16">
        <v>80.799999999999997</v>
      </c>
      <c r="K11" s="17">
        <v>1.7</v>
      </c>
      <c r="L11" s="17">
        <v>1</v>
      </c>
      <c r="M11" s="17">
        <v>22.5</v>
      </c>
      <c r="N11" s="17">
        <v>21</v>
      </c>
      <c r="O11" s="18">
        <f t="shared" ref="O11:O15" si="3">SUM(K11:N11)</f>
        <v>46.200000000000003</v>
      </c>
      <c r="P11" s="19" t="str">
        <f>IFERROR(LEFT(VLOOKUP(A11,Debate!A:B,2,FALSE),6),"--")</f>
        <v xml:space="preserve">Time D</v>
      </c>
      <c r="Q11" s="19" t="str">
        <f>IFERROR(VLOOKUP(VLOOKUP(A11,Debate!A:B,2,FALSE),Debate!B:F,2,FALSE),"--")</f>
        <v>PPP</v>
      </c>
      <c r="R11" s="19">
        <v>10.25</v>
      </c>
      <c r="S11" s="19">
        <v>8</v>
      </c>
      <c r="T11" s="20">
        <f t="shared" ref="T11:T15" si="4">SUM(R11,S11)</f>
        <v>18.25</v>
      </c>
      <c r="U11" s="21">
        <f t="shared" ref="U11:U15" si="5">SUM(F11,H11,J11,O11,T11)</f>
        <v>196.33333333333331</v>
      </c>
    </row>
    <row r="12">
      <c r="A12" s="27" t="s">
        <v>57</v>
      </c>
      <c r="B12" s="28" t="s">
        <v>58</v>
      </c>
      <c r="C12" s="28" t="s">
        <v>23</v>
      </c>
      <c r="D12" s="29" t="s">
        <v>59</v>
      </c>
      <c r="E12" s="29" t="s">
        <v>59</v>
      </c>
      <c r="F12" s="12">
        <v>13.541666666666666</v>
      </c>
      <c r="G12" s="13" t="str">
        <f>VLOOKUP(A12,Obelepédia!A:B,2,FALSE)</f>
        <v xml:space="preserve">Língua xokléng</v>
      </c>
      <c r="H12" s="14">
        <v>26</v>
      </c>
      <c r="I12" s="15" t="str">
        <f>IFERROR(VLOOKUP(A12,Rolezinho!A:B,2,FALSE),"--")</f>
        <v xml:space="preserve">Fakhr-un-Nisa – Nifaq</v>
      </c>
      <c r="J12" s="16">
        <v>80.799999999999997</v>
      </c>
      <c r="K12" s="17">
        <v>27</v>
      </c>
      <c r="L12" s="17">
        <v>14.5</v>
      </c>
      <c r="M12" s="17">
        <v>4.5</v>
      </c>
      <c r="N12" s="17">
        <v>0</v>
      </c>
      <c r="O12" s="18">
        <f t="shared" si="3"/>
        <v>46</v>
      </c>
      <c r="P12" s="19" t="str">
        <f>IFERROR(LEFT(VLOOKUP(A12,Debate!A:B,2,FALSE),6),"--")</f>
        <v xml:space="preserve">Time B</v>
      </c>
      <c r="Q12" s="19" t="str">
        <f>IFERROR(VLOOKUP(VLOOKUP(A12,Debate!A:B,2,FALSE),Debate!B:F,2,FALSE),"--")</f>
        <v>PPP</v>
      </c>
      <c r="R12" s="19">
        <v>10.25</v>
      </c>
      <c r="S12" s="19">
        <v>9.5</v>
      </c>
      <c r="T12" s="20">
        <f t="shared" si="4"/>
        <v>19.75</v>
      </c>
      <c r="U12" s="21">
        <f t="shared" si="5"/>
        <v>186.09166666666667</v>
      </c>
    </row>
    <row r="13">
      <c r="A13" s="35" t="s">
        <v>60</v>
      </c>
      <c r="B13" s="36" t="s">
        <v>61</v>
      </c>
      <c r="C13" s="36" t="s">
        <v>28</v>
      </c>
      <c r="D13" s="37" t="s">
        <v>62</v>
      </c>
      <c r="E13" s="37" t="s">
        <v>63</v>
      </c>
      <c r="F13" s="12">
        <v>16.375000000000004</v>
      </c>
      <c r="G13" s="13" t="str">
        <f>VLOOKUP(A13,Obelepédia!A:B,2,FALSE)</f>
        <v xml:space="preserve">Língua nheengatu</v>
      </c>
      <c r="H13" s="14">
        <v>22</v>
      </c>
      <c r="I13" s="15" t="str">
        <f>IFERROR(VLOOKUP(A13,Rolezinho!A:B,2,FALSE),"--")</f>
        <v xml:space="preserve">Nadim – Ilaj Al-marad</v>
      </c>
      <c r="J13" s="16">
        <v>77.5</v>
      </c>
      <c r="K13" s="17">
        <v>2.3999999999999999</v>
      </c>
      <c r="L13" s="17">
        <v>13</v>
      </c>
      <c r="M13" s="17">
        <v>8</v>
      </c>
      <c r="N13" s="38">
        <v>22</v>
      </c>
      <c r="O13" s="18">
        <f t="shared" si="3"/>
        <v>45.399999999999999</v>
      </c>
      <c r="P13" s="19" t="str">
        <f>IFERROR(LEFT(VLOOKUP(A13,Debate!A:B,2,FALSE),6),"--")</f>
        <v xml:space="preserve">Time H</v>
      </c>
      <c r="Q13" s="19" t="str">
        <f>IFERROR(VLOOKUP(VLOOKUP(A13,Debate!A:B,2,FALSE),Debate!B:F,2,FALSE),"--")</f>
        <v>GN</v>
      </c>
      <c r="R13" s="19">
        <v>7.25</v>
      </c>
      <c r="S13" s="19">
        <v>10.5</v>
      </c>
      <c r="T13" s="20">
        <f t="shared" si="4"/>
        <v>17.75</v>
      </c>
      <c r="U13" s="21">
        <f t="shared" si="5"/>
        <v>179.02500000000001</v>
      </c>
    </row>
    <row r="14" ht="25.5">
      <c r="A14" s="9" t="s">
        <v>64</v>
      </c>
      <c r="B14" s="10" t="s">
        <v>65</v>
      </c>
      <c r="C14" s="10" t="s">
        <v>28</v>
      </c>
      <c r="D14" s="11" t="s">
        <v>66</v>
      </c>
      <c r="E14" s="11" t="s">
        <v>67</v>
      </c>
      <c r="F14" s="12">
        <v>17.177083333333329</v>
      </c>
      <c r="G14" s="13" t="str">
        <f>VLOOKUP(A14,Obelepédia!A:B,2,FALSE)</f>
        <v xml:space="preserve">Língua karitiana</v>
      </c>
      <c r="H14" s="14">
        <v>28</v>
      </c>
      <c r="I14" s="32" t="str">
        <f>IFERROR(VLOOKUP(A14,Rolezinho!A:B,2,FALSE),"--")</f>
        <v xml:space="preserve">Jazari – Lawha</v>
      </c>
      <c r="J14" s="24">
        <v>84.700000000000003</v>
      </c>
      <c r="K14" s="17">
        <v>2.7999999999999998</v>
      </c>
      <c r="L14" s="17">
        <v>10.5</v>
      </c>
      <c r="M14" s="17">
        <v>14</v>
      </c>
      <c r="N14" s="17">
        <v>17</v>
      </c>
      <c r="O14" s="18">
        <f t="shared" si="3"/>
        <v>44.299999999999997</v>
      </c>
      <c r="P14" s="19" t="str">
        <f>IFERROR(LEFT(VLOOKUP(A14,Debate!A:B,2,FALSE),6),"--")</f>
        <v xml:space="preserve">Time E</v>
      </c>
      <c r="Q14" s="19" t="str">
        <f>IFERROR(VLOOKUP(VLOOKUP(A14,Debate!A:B,2,FALSE),Debate!B:F,2,FALSE),"--")</f>
        <v>UN</v>
      </c>
      <c r="R14" s="19">
        <v>10.75</v>
      </c>
      <c r="S14" s="19">
        <v>11</v>
      </c>
      <c r="T14" s="20">
        <f t="shared" si="4"/>
        <v>21.75</v>
      </c>
      <c r="U14" s="21">
        <f t="shared" si="5"/>
        <v>195.92708333333331</v>
      </c>
    </row>
    <row r="15">
      <c r="A15" s="35" t="s">
        <v>68</v>
      </c>
      <c r="B15" s="36" t="s">
        <v>69</v>
      </c>
      <c r="C15" s="36" t="s">
        <v>28</v>
      </c>
      <c r="D15" s="37" t="s">
        <v>70</v>
      </c>
      <c r="E15" s="37" t="s">
        <v>71</v>
      </c>
      <c r="F15" s="12">
        <v>15.583333333333334</v>
      </c>
      <c r="G15" s="13" t="str">
        <f>VLOOKUP(A15,Obelepédia!A:B,2,FALSE)</f>
        <v xml:space="preserve">Língua jibbali</v>
      </c>
      <c r="H15" s="14">
        <v>27</v>
      </c>
      <c r="I15" s="15" t="str">
        <f>IFERROR(VLOOKUP(A15,Rolezinho!A:B,2,FALSE),"--")</f>
        <v xml:space="preserve">Fakhr-un-Nisa – Maktub</v>
      </c>
      <c r="J15" s="16">
        <v>78</v>
      </c>
      <c r="K15" s="17">
        <v>22.5</v>
      </c>
      <c r="L15" s="17">
        <v>9</v>
      </c>
      <c r="M15" s="17">
        <v>9</v>
      </c>
      <c r="N15" s="17">
        <v>1</v>
      </c>
      <c r="O15" s="18">
        <f t="shared" si="3"/>
        <v>41.5</v>
      </c>
      <c r="P15" s="33" t="str">
        <f>IFERROR(LEFT(VLOOKUP(A15,Debate!A:B,2,FALSE),6),"--")</f>
        <v xml:space="preserve">Time C</v>
      </c>
      <c r="Q15" s="19" t="str">
        <f>IFERROR(VLOOKUP(VLOOKUP(A15,Debate!A:B,2,FALSE),Debate!B:F,2,FALSE),"--")</f>
        <v>GN</v>
      </c>
      <c r="R15" s="19">
        <v>11.125</v>
      </c>
      <c r="S15" s="19">
        <v>11.25</v>
      </c>
      <c r="T15" s="34">
        <f t="shared" si="4"/>
        <v>22.375</v>
      </c>
      <c r="U15" s="21">
        <f t="shared" si="5"/>
        <v>184.45833333333334</v>
      </c>
    </row>
    <row r="16">
      <c r="A16" s="35" t="s">
        <v>72</v>
      </c>
      <c r="B16" s="36" t="s">
        <v>73</v>
      </c>
      <c r="C16" s="36" t="s">
        <v>23</v>
      </c>
      <c r="D16" s="37" t="s">
        <v>74</v>
      </c>
      <c r="E16" s="37" t="s">
        <v>74</v>
      </c>
      <c r="F16" s="12">
        <v>15.625</v>
      </c>
      <c r="G16" s="13" t="str">
        <f>VLOOKUP(A16,Obelepédia!A:B,2,FALSE)</f>
        <v xml:space="preserve">Língua katukina pano</v>
      </c>
      <c r="H16" s="14">
        <v>21</v>
      </c>
      <c r="I16" s="15" t="str">
        <f>IFERROR(VLOOKUP(A16,Rolezinho!A:B,2,FALSE),"--")</f>
        <v xml:space="preserve">Fihri – Matāha</v>
      </c>
      <c r="J16" s="16">
        <v>81.5</v>
      </c>
      <c r="K16" s="17">
        <v>18.399999999999999</v>
      </c>
      <c r="L16" s="17">
        <v>10</v>
      </c>
      <c r="M16" s="17">
        <v>4</v>
      </c>
      <c r="N16" s="17">
        <v>2.5</v>
      </c>
      <c r="O16" s="18">
        <f t="shared" si="0"/>
        <v>34.899999999999999</v>
      </c>
      <c r="P16" s="19" t="str">
        <f>IFERROR(LEFT(VLOOKUP(A16,Debate!A:B,2,FALSE),6),"--")</f>
        <v xml:space="preserve">Time H</v>
      </c>
      <c r="Q16" s="19" t="str">
        <f>IFERROR(VLOOKUP(VLOOKUP(A16,Debate!A:B,2,FALSE),Debate!B:F,2,FALSE),"--")</f>
        <v>GN</v>
      </c>
      <c r="R16" s="19">
        <v>7.25</v>
      </c>
      <c r="S16" s="19">
        <v>10.5</v>
      </c>
      <c r="T16" s="20">
        <f t="shared" si="1"/>
        <v>17.75</v>
      </c>
      <c r="U16" s="21">
        <f t="shared" si="2"/>
        <v>170.77500000000001</v>
      </c>
    </row>
    <row r="17" ht="25.5">
      <c r="A17" s="35" t="s">
        <v>75</v>
      </c>
      <c r="B17" s="36" t="s">
        <v>76</v>
      </c>
      <c r="C17" s="36" t="s">
        <v>28</v>
      </c>
      <c r="D17" s="37" t="s">
        <v>77</v>
      </c>
      <c r="E17" s="37" t="s">
        <v>78</v>
      </c>
      <c r="F17" s="12">
        <v>13.333333333333334</v>
      </c>
      <c r="G17" s="13" t="str">
        <f>VLOOKUP(A17,Obelepédia!A:B,2,FALSE)</f>
        <v>--</v>
      </c>
      <c r="H17" s="14">
        <v>0</v>
      </c>
      <c r="I17" s="15" t="str">
        <f>IFERROR(VLOOKUP(A17,Rolezinho!A:B,2,FALSE),"--")</f>
        <v xml:space="preserve">Jazari – Naesan</v>
      </c>
      <c r="J17" s="16">
        <v>81.900000000000006</v>
      </c>
      <c r="K17" s="17">
        <v>21.800000000000001</v>
      </c>
      <c r="L17" s="17">
        <v>3</v>
      </c>
      <c r="M17" s="17">
        <v>9.5</v>
      </c>
      <c r="N17" s="17">
        <v>0</v>
      </c>
      <c r="O17" s="18">
        <f t="shared" ref="O17:O18" si="6">SUM(K17:N17)</f>
        <v>34.299999999999997</v>
      </c>
      <c r="P17" s="19" t="str">
        <f>IFERROR(LEFT(VLOOKUP(A17,Debate!A:B,2,FALSE),6),"--")</f>
        <v xml:space="preserve">Time D</v>
      </c>
      <c r="Q17" s="19" t="str">
        <f>IFERROR(VLOOKUP(VLOOKUP(A17,Debate!A:B,2,FALSE),Debate!B:F,2,FALSE),"--")</f>
        <v>PPP</v>
      </c>
      <c r="R17" s="19">
        <v>10.25</v>
      </c>
      <c r="S17" s="19">
        <v>8</v>
      </c>
      <c r="T17" s="20">
        <f t="shared" ref="T17:T18" si="7">SUM(R17,S17)</f>
        <v>18.25</v>
      </c>
      <c r="U17" s="21">
        <f t="shared" ref="U17:U18" si="8">SUM(F17,H17,J17,O17,T17)</f>
        <v>147.78333333333333</v>
      </c>
    </row>
    <row r="18" ht="25.5">
      <c r="A18" s="27" t="s">
        <v>79</v>
      </c>
      <c r="B18" s="28" t="s">
        <v>80</v>
      </c>
      <c r="C18" s="28" t="s">
        <v>28</v>
      </c>
      <c r="D18" s="29" t="s">
        <v>81</v>
      </c>
      <c r="E18" s="29" t="s">
        <v>81</v>
      </c>
      <c r="F18" s="12">
        <v>6.104166666666667</v>
      </c>
      <c r="G18" s="13" t="str">
        <f>VLOOKUP(A18,Obelepédia!A:B,2,FALSE)</f>
        <v xml:space="preserve">Língua cocama</v>
      </c>
      <c r="H18" s="14">
        <v>16</v>
      </c>
      <c r="I18" s="15" t="str">
        <f>IFERROR(VLOOKUP(A18,Rolezinho!A:B,2,FALSE),"--")</f>
        <v xml:space="preserve">Olfa Youssef – Ibn Sina</v>
      </c>
      <c r="J18" s="16">
        <v>76.700000000000003</v>
      </c>
      <c r="K18" s="17">
        <v>10.4</v>
      </c>
      <c r="L18" s="17">
        <v>3</v>
      </c>
      <c r="M18" s="17">
        <v>17</v>
      </c>
      <c r="N18" s="17">
        <v>3</v>
      </c>
      <c r="O18" s="18">
        <f t="shared" si="6"/>
        <v>33.399999999999999</v>
      </c>
      <c r="P18" s="19" t="str">
        <f>IFERROR(LEFT(VLOOKUP(A18,Debate!A:B,2,FALSE),6),"--")</f>
        <v xml:space="preserve">Time F</v>
      </c>
      <c r="Q18" s="19" t="str">
        <f>IFERROR(VLOOKUP(VLOOKUP(A18,Debate!A:B,2,FALSE),Debate!B:F,2,FALSE),"--")</f>
        <v>DC</v>
      </c>
      <c r="R18" s="19">
        <v>8</v>
      </c>
      <c r="S18" s="19">
        <v>9.25</v>
      </c>
      <c r="T18" s="20">
        <f t="shared" si="7"/>
        <v>17.25</v>
      </c>
      <c r="U18" s="21">
        <f t="shared" si="8"/>
        <v>149.45416666666668</v>
      </c>
    </row>
    <row r="19">
      <c r="A19" s="27" t="s">
        <v>82</v>
      </c>
      <c r="B19" s="28" t="s">
        <v>83</v>
      </c>
      <c r="C19" s="28" t="s">
        <v>84</v>
      </c>
      <c r="D19" s="29" t="s">
        <v>85</v>
      </c>
      <c r="E19" s="29" t="s">
        <v>85</v>
      </c>
      <c r="F19" s="12">
        <v>15.4375</v>
      </c>
      <c r="G19" s="13" t="str">
        <f>VLOOKUP(A19,Obelepédia!A:B,2,FALSE)</f>
        <v xml:space="preserve">Língua mehri</v>
      </c>
      <c r="H19" s="14">
        <v>18</v>
      </c>
      <c r="I19" s="15" t="str">
        <f>IFERROR(VLOOKUP(A19,Rolezinho!A:B,2,FALSE),"--")</f>
        <v xml:space="preserve">Jazari – Naesan</v>
      </c>
      <c r="J19" s="16">
        <v>82.900000000000006</v>
      </c>
      <c r="K19" s="17">
        <v>13.6</v>
      </c>
      <c r="L19" s="17">
        <v>3</v>
      </c>
      <c r="M19" s="17">
        <v>11</v>
      </c>
      <c r="N19" s="17">
        <v>5</v>
      </c>
      <c r="O19" s="18">
        <f t="shared" si="0"/>
        <v>32.600000000000001</v>
      </c>
      <c r="P19" s="19" t="str">
        <f>IFERROR(LEFT(VLOOKUP(A19,Debate!A:B,2,FALSE),6),"--")</f>
        <v xml:space="preserve">Time J</v>
      </c>
      <c r="Q19" s="19" t="str">
        <f>IFERROR(VLOOKUP(VLOOKUP(A19,Debate!A:B,2,FALSE),Debate!B:F,2,FALSE),"--")</f>
        <v>GN</v>
      </c>
      <c r="R19" s="19">
        <v>8.75</v>
      </c>
      <c r="S19" s="19">
        <v>7</v>
      </c>
      <c r="T19" s="20">
        <f t="shared" si="1"/>
        <v>15.75</v>
      </c>
      <c r="U19" s="21">
        <f t="shared" si="2"/>
        <v>164.6875</v>
      </c>
    </row>
    <row r="20" ht="25.5">
      <c r="A20" s="27" t="s">
        <v>86</v>
      </c>
      <c r="B20" s="28" t="s">
        <v>87</v>
      </c>
      <c r="C20" s="28" t="s">
        <v>23</v>
      </c>
      <c r="D20" s="29" t="s">
        <v>88</v>
      </c>
      <c r="E20" s="29" t="s">
        <v>88</v>
      </c>
      <c r="F20" s="12">
        <v>17.895833333333332</v>
      </c>
      <c r="G20" s="13" t="str">
        <f>VLOOKUP(A20,Obelepédia!A:B,2,FALSE)</f>
        <v xml:space="preserve">Língua desano</v>
      </c>
      <c r="H20" s="14">
        <v>29</v>
      </c>
      <c r="I20" s="15" t="str">
        <f>IFERROR(VLOOKUP(A20,Rolezinho!A:B,2,FALSE),"--")</f>
        <v xml:space="preserve">Baqir – Al</v>
      </c>
      <c r="J20" s="16">
        <v>82</v>
      </c>
      <c r="K20" s="17">
        <v>0</v>
      </c>
      <c r="L20" s="17">
        <v>11</v>
      </c>
      <c r="M20" s="17">
        <v>17.5</v>
      </c>
      <c r="N20" s="17">
        <v>0</v>
      </c>
      <c r="O20" s="18">
        <f t="shared" ref="O20:O34" si="9">SUM(K20:N20)</f>
        <v>28.5</v>
      </c>
      <c r="P20" s="19" t="str">
        <f>IFERROR(LEFT(VLOOKUP(A20,Debate!A:B,2,FALSE),6),"--")</f>
        <v xml:space="preserve">Time G</v>
      </c>
      <c r="Q20" s="19" t="str">
        <f>IFERROR(VLOOKUP(VLOOKUP(A20,Debate!A:B,2,FALSE),Debate!B:F,2,FALSE),"--")</f>
        <v>UN</v>
      </c>
      <c r="R20" s="19">
        <v>9.875</v>
      </c>
      <c r="S20" s="19">
        <v>8.25</v>
      </c>
      <c r="T20" s="20">
        <f t="shared" ref="T20:T34" si="10">SUM(R20,S20)</f>
        <v>18.125</v>
      </c>
      <c r="U20" s="21">
        <f t="shared" ref="U20:U34" si="11">SUM(F20,H20,J20,O20,T20)</f>
        <v>175.52083333333331</v>
      </c>
    </row>
    <row r="21">
      <c r="A21" s="27" t="s">
        <v>89</v>
      </c>
      <c r="B21" s="28" t="s">
        <v>90</v>
      </c>
      <c r="C21" s="28" t="s">
        <v>28</v>
      </c>
      <c r="D21" s="29" t="s">
        <v>91</v>
      </c>
      <c r="E21" s="29" t="s">
        <v>92</v>
      </c>
      <c r="F21" s="12">
        <v>11.71875</v>
      </c>
      <c r="G21" s="13" t="str">
        <f>VLOOKUP(A21,Obelepédia!A:B,2,FALSE)</f>
        <v xml:space="preserve">Língua zialo</v>
      </c>
      <c r="H21" s="14">
        <v>21</v>
      </c>
      <c r="I21" s="15" t="str">
        <f>IFERROR(VLOOKUP(A21,Rolezinho!A:B,2,FALSE),"--")</f>
        <v xml:space="preserve">Fakhr-un-Nisa – Nifaq</v>
      </c>
      <c r="J21" s="16">
        <v>80.799999999999997</v>
      </c>
      <c r="K21" s="17">
        <v>2.2999999999999998</v>
      </c>
      <c r="L21" s="17">
        <v>10.5</v>
      </c>
      <c r="M21" s="17">
        <v>9</v>
      </c>
      <c r="N21" s="17">
        <v>3</v>
      </c>
      <c r="O21" s="18">
        <f t="shared" si="9"/>
        <v>24.800000000000001</v>
      </c>
      <c r="P21" s="19" t="str">
        <f>IFERROR(LEFT(VLOOKUP(A21,Debate!A:B,2,FALSE),6),"--")</f>
        <v xml:space="preserve">Time B</v>
      </c>
      <c r="Q21" s="19" t="str">
        <f>IFERROR(VLOOKUP(VLOOKUP(A21,Debate!A:B,2,FALSE),Debate!B:F,2,FALSE),"--")</f>
        <v>PPP</v>
      </c>
      <c r="R21" s="19">
        <v>10.25</v>
      </c>
      <c r="S21" s="19">
        <v>9.5</v>
      </c>
      <c r="T21" s="20">
        <f t="shared" si="10"/>
        <v>19.75</v>
      </c>
      <c r="U21" s="21">
        <f t="shared" si="11"/>
        <v>158.06874999999999</v>
      </c>
    </row>
    <row r="22" ht="25.5">
      <c r="A22" s="27" t="s">
        <v>93</v>
      </c>
      <c r="B22" s="28" t="s">
        <v>94</v>
      </c>
      <c r="C22" s="28" t="s">
        <v>28</v>
      </c>
      <c r="D22" s="29" t="s">
        <v>95</v>
      </c>
      <c r="E22" s="29" t="s">
        <v>96</v>
      </c>
      <c r="F22" s="12">
        <v>14.0625</v>
      </c>
      <c r="G22" s="13" t="str">
        <f>VLOOKUP(A22,Obelepédia!A:B,2,FALSE)</f>
        <v xml:space="preserve">Língua hauçá</v>
      </c>
      <c r="H22" s="14">
        <v>26</v>
      </c>
      <c r="I22" s="23" t="str">
        <f>IFERROR(VLOOKUP(A22,Rolezinho!A:B,2,FALSE),"--")</f>
        <v xml:space="preserve">Olfa Youssef – Sawt Almaerifat</v>
      </c>
      <c r="J22" s="24">
        <v>84.400000000000006</v>
      </c>
      <c r="K22" s="17">
        <v>2</v>
      </c>
      <c r="L22" s="17">
        <v>15</v>
      </c>
      <c r="M22" s="17">
        <v>5</v>
      </c>
      <c r="N22" s="17">
        <v>2</v>
      </c>
      <c r="O22" s="18">
        <f t="shared" si="9"/>
        <v>24</v>
      </c>
      <c r="P22" s="19" t="str">
        <f>IFERROR(LEFT(VLOOKUP(A22,Debate!A:B,2,FALSE),6),"--")</f>
        <v xml:space="preserve">Time E</v>
      </c>
      <c r="Q22" s="19" t="str">
        <f>IFERROR(VLOOKUP(VLOOKUP(A22,Debate!A:B,2,FALSE),Debate!B:F,2,FALSE),"--")</f>
        <v>UN</v>
      </c>
      <c r="R22" s="19">
        <v>10.75</v>
      </c>
      <c r="S22" s="19">
        <v>11</v>
      </c>
      <c r="T22" s="20">
        <f t="shared" si="10"/>
        <v>21.75</v>
      </c>
      <c r="U22" s="21">
        <f t="shared" si="11"/>
        <v>170.21250000000001</v>
      </c>
    </row>
    <row r="23">
      <c r="A23" s="27" t="s">
        <v>97</v>
      </c>
      <c r="B23" s="28" t="s">
        <v>90</v>
      </c>
      <c r="C23" s="28" t="s">
        <v>28</v>
      </c>
      <c r="D23" s="29" t="s">
        <v>98</v>
      </c>
      <c r="E23" s="29" t="s">
        <v>99</v>
      </c>
      <c r="F23" s="12">
        <v>12.072916666666666</v>
      </c>
      <c r="G23" s="13" t="str">
        <f>VLOOKUP(A23,Obelepédia!A:B,2,FALSE)</f>
        <v xml:space="preserve">Língua fijiano</v>
      </c>
      <c r="H23" s="14">
        <v>22</v>
      </c>
      <c r="I23" s="15" t="str">
        <f>IFERROR(VLOOKUP(A23,Rolezinho!A:B,2,FALSE),"--")</f>
        <v xml:space="preserve">Fakhr-un-Nisa – Maktub</v>
      </c>
      <c r="J23" s="16">
        <v>78</v>
      </c>
      <c r="K23" s="17">
        <v>2.2000000000000002</v>
      </c>
      <c r="L23" s="17">
        <v>6</v>
      </c>
      <c r="M23" s="17">
        <v>15</v>
      </c>
      <c r="N23" s="17">
        <v>0</v>
      </c>
      <c r="O23" s="18">
        <f t="shared" si="9"/>
        <v>23.199999999999999</v>
      </c>
      <c r="P23" s="19" t="str">
        <f>IFERROR(LEFT(VLOOKUP(A23,Debate!A:B,2,FALSE),6),"--")</f>
        <v xml:space="preserve">Time G</v>
      </c>
      <c r="Q23" s="19" t="str">
        <f>IFERROR(VLOOKUP(VLOOKUP(A23,Debate!A:B,2,FALSE),Debate!B:F,2,FALSE),"--")</f>
        <v>UN</v>
      </c>
      <c r="R23" s="19">
        <v>9.875</v>
      </c>
      <c r="S23" s="19">
        <v>8.25</v>
      </c>
      <c r="T23" s="20">
        <f t="shared" si="10"/>
        <v>18.125</v>
      </c>
      <c r="U23" s="21">
        <f t="shared" si="11"/>
        <v>153.39791666666665</v>
      </c>
    </row>
    <row r="24">
      <c r="A24" s="27" t="s">
        <v>100</v>
      </c>
      <c r="B24" s="28" t="s">
        <v>101</v>
      </c>
      <c r="C24" s="28" t="s">
        <v>102</v>
      </c>
      <c r="D24" s="29" t="s">
        <v>103</v>
      </c>
      <c r="E24" s="29" t="s">
        <v>103</v>
      </c>
      <c r="F24" s="12">
        <v>11.802083333333334</v>
      </c>
      <c r="G24" s="13" t="str">
        <f>VLOOKUP(A24,Obelepédia!A:B,2,FALSE)</f>
        <v>--</v>
      </c>
      <c r="H24" s="14">
        <v>0</v>
      </c>
      <c r="I24" s="15" t="str">
        <f>IFERROR(VLOOKUP(A24,Rolezinho!A:B,2,FALSE),"--")</f>
        <v xml:space="preserve">Nadim – Ilaj Al-marad</v>
      </c>
      <c r="J24" s="16">
        <v>52.200000000000003</v>
      </c>
      <c r="K24" s="17">
        <v>17.600000000000001</v>
      </c>
      <c r="L24" s="17">
        <v>3</v>
      </c>
      <c r="M24" s="17">
        <v>2.5</v>
      </c>
      <c r="N24" s="17">
        <v>0</v>
      </c>
      <c r="O24" s="18">
        <f t="shared" si="9"/>
        <v>23.100000000000001</v>
      </c>
      <c r="P24" s="19" t="str">
        <f>IFERROR(LEFT(VLOOKUP(A24,Debate!A:B,2,FALSE),6),"--")</f>
        <v xml:space="preserve">Time I</v>
      </c>
      <c r="Q24" s="39" t="str">
        <f>IFERROR(VLOOKUP(VLOOKUP(A24,Debate!A:B,2,FALSE),Debate!B:F,2,FALSE),"--")</f>
        <v>UN</v>
      </c>
      <c r="R24" s="19">
        <v>9.5</v>
      </c>
      <c r="S24" s="19">
        <v>10.25</v>
      </c>
      <c r="T24" s="20">
        <f t="shared" si="10"/>
        <v>19.75</v>
      </c>
      <c r="U24" s="21">
        <f t="shared" si="11"/>
        <v>106.85208333333333</v>
      </c>
    </row>
    <row r="25" ht="25.5">
      <c r="A25" s="35" t="s">
        <v>104</v>
      </c>
      <c r="B25" s="36" t="s">
        <v>27</v>
      </c>
      <c r="C25" s="36" t="s">
        <v>84</v>
      </c>
      <c r="D25" s="37" t="s">
        <v>105</v>
      </c>
      <c r="E25" s="37" t="s">
        <v>105</v>
      </c>
      <c r="F25" s="12">
        <v>11.791666666666666</v>
      </c>
      <c r="G25" s="13" t="str">
        <f>VLOOKUP(A25,Obelepédia!A:B,2,FALSE)</f>
        <v xml:space="preserve">Língua kaingáng</v>
      </c>
      <c r="H25" s="14">
        <v>28</v>
      </c>
      <c r="I25" s="23" t="str">
        <f>IFERROR(VLOOKUP(A25,Rolezinho!A:B,2,FALSE),"--")</f>
        <v xml:space="preserve">Olfa Youssef – Sawt Almaerifat</v>
      </c>
      <c r="J25" s="24">
        <v>84.400000000000006</v>
      </c>
      <c r="K25" s="17">
        <v>1.3</v>
      </c>
      <c r="L25" s="17">
        <v>11.5</v>
      </c>
      <c r="M25" s="17">
        <v>7</v>
      </c>
      <c r="N25" s="17">
        <v>3</v>
      </c>
      <c r="O25" s="18">
        <f t="shared" si="9"/>
        <v>22.800000000000001</v>
      </c>
      <c r="P25" s="19" t="str">
        <f>IFERROR(LEFT(VLOOKUP(A25,Debate!A:B,2,FALSE),6),"--")</f>
        <v xml:space="preserve">Time A</v>
      </c>
      <c r="Q25" s="19" t="str">
        <f>IFERROR(VLOOKUP(VLOOKUP(A25,Debate!A:B,2,FALSE),Debate!B:F,2,FALSE),"--")</f>
        <v>PPP</v>
      </c>
      <c r="R25" s="19">
        <v>9.1999999999999993</v>
      </c>
      <c r="S25" s="19">
        <v>9.75</v>
      </c>
      <c r="T25" s="20">
        <f t="shared" si="10"/>
        <v>18.949999999999999</v>
      </c>
      <c r="U25" s="21">
        <f t="shared" si="11"/>
        <v>165.94166666666666</v>
      </c>
    </row>
    <row r="26">
      <c r="A26" s="27" t="s">
        <v>106</v>
      </c>
      <c r="B26" s="28" t="s">
        <v>107</v>
      </c>
      <c r="C26" s="28" t="s">
        <v>28</v>
      </c>
      <c r="D26" s="29" t="s">
        <v>108</v>
      </c>
      <c r="E26" s="29" t="s">
        <v>41</v>
      </c>
      <c r="F26" s="12">
        <v>8.2291666666666661</v>
      </c>
      <c r="G26" s="13" t="str">
        <f>VLOOKUP(A26,Obelepédia!A:B,2,FALSE)</f>
        <v xml:space="preserve">Língua nambikwara</v>
      </c>
      <c r="H26" s="14">
        <v>18</v>
      </c>
      <c r="I26" s="15" t="str">
        <f>IFERROR(VLOOKUP(A26,Rolezinho!A:B,2,FALSE),"--")</f>
        <v xml:space="preserve">Fakhr-un-Nisa – Maktub</v>
      </c>
      <c r="J26" s="16">
        <v>44.399999999999999</v>
      </c>
      <c r="K26" s="17">
        <v>13.1</v>
      </c>
      <c r="L26" s="17">
        <v>0</v>
      </c>
      <c r="M26" s="17">
        <v>9</v>
      </c>
      <c r="N26" s="17">
        <v>0</v>
      </c>
      <c r="O26" s="18">
        <f t="shared" si="9"/>
        <v>22.100000000000001</v>
      </c>
      <c r="P26" s="19" t="str">
        <f>IFERROR(LEFT(VLOOKUP(A26,Debate!A:B,2,FALSE),6),"--")</f>
        <v xml:space="preserve">Time H</v>
      </c>
      <c r="Q26" s="19" t="str">
        <f>IFERROR(VLOOKUP(VLOOKUP(A26,Debate!A:B,2,FALSE),Debate!B:F,2,FALSE),"--")</f>
        <v>GN</v>
      </c>
      <c r="R26" s="19">
        <v>7.25</v>
      </c>
      <c r="S26" s="19">
        <v>10.5</v>
      </c>
      <c r="T26" s="20">
        <f t="shared" si="10"/>
        <v>17.75</v>
      </c>
      <c r="U26" s="21">
        <f t="shared" si="11"/>
        <v>110.47916666666666</v>
      </c>
    </row>
    <row r="27" ht="25.5">
      <c r="A27" s="35" t="s">
        <v>109</v>
      </c>
      <c r="B27" s="36" t="s">
        <v>35</v>
      </c>
      <c r="C27" s="36" t="s">
        <v>23</v>
      </c>
      <c r="D27" s="37" t="s">
        <v>110</v>
      </c>
      <c r="E27" s="37" t="s">
        <v>110</v>
      </c>
      <c r="F27" s="12">
        <v>14.489583333333334</v>
      </c>
      <c r="G27" s="13" t="str">
        <f>VLOOKUP(A27,Obelepédia!A:B,2,FALSE)</f>
        <v xml:space="preserve">Língua dâw</v>
      </c>
      <c r="H27" s="14">
        <v>17</v>
      </c>
      <c r="I27" s="15" t="str">
        <f>IFERROR(VLOOKUP(A27,Rolezinho!A:B,2,FALSE),"--")</f>
        <v xml:space="preserve">Nadim – Ilaj Al-marad</v>
      </c>
      <c r="J27" s="16">
        <v>0</v>
      </c>
      <c r="K27" s="17">
        <v>5.7999999999999998</v>
      </c>
      <c r="L27" s="17">
        <v>0.5</v>
      </c>
      <c r="M27" s="17">
        <v>15.5</v>
      </c>
      <c r="N27" s="17">
        <v>0</v>
      </c>
      <c r="O27" s="18">
        <f t="shared" si="9"/>
        <v>21.800000000000001</v>
      </c>
      <c r="P27" s="19" t="str">
        <f>IFERROR(LEFT(VLOOKUP(A27,Debate!A:B,2,FALSE),6),"--")</f>
        <v xml:space="preserve">Time A</v>
      </c>
      <c r="Q27" s="19" t="str">
        <f>IFERROR(VLOOKUP(VLOOKUP(A27,Debate!A:B,2,FALSE),Debate!B:F,2,FALSE),"--")</f>
        <v>PPP</v>
      </c>
      <c r="R27" s="19">
        <v>9.1999999999999993</v>
      </c>
      <c r="S27" s="19">
        <v>9.75</v>
      </c>
      <c r="T27" s="20">
        <f t="shared" si="10"/>
        <v>18.949999999999999</v>
      </c>
      <c r="U27" s="21">
        <f t="shared" si="11"/>
        <v>72.239583333333343</v>
      </c>
    </row>
    <row r="28">
      <c r="A28" s="35" t="s">
        <v>111</v>
      </c>
      <c r="B28" s="36" t="s">
        <v>90</v>
      </c>
      <c r="C28" s="36" t="s">
        <v>28</v>
      </c>
      <c r="D28" s="37" t="s">
        <v>112</v>
      </c>
      <c r="E28" s="37" t="s">
        <v>113</v>
      </c>
      <c r="F28" s="12">
        <v>15.23958333333333</v>
      </c>
      <c r="G28" s="13" t="str">
        <f>VLOOKUP(A28,Obelepédia!A:B,2,FALSE)</f>
        <v xml:space="preserve">Língua papiamento</v>
      </c>
      <c r="H28" s="14">
        <v>17</v>
      </c>
      <c r="I28" s="15" t="str">
        <f>IFERROR(VLOOKUP(A28,Rolezinho!A:B,2,FALSE),"--")</f>
        <v xml:space="preserve">Baqir – Al</v>
      </c>
      <c r="J28" s="16">
        <v>82</v>
      </c>
      <c r="K28" s="17">
        <v>0</v>
      </c>
      <c r="L28" s="17">
        <v>4</v>
      </c>
      <c r="M28" s="17">
        <v>15</v>
      </c>
      <c r="N28" s="17">
        <v>2</v>
      </c>
      <c r="O28" s="18">
        <f t="shared" si="9"/>
        <v>21</v>
      </c>
      <c r="P28" s="19" t="str">
        <f>IFERROR(LEFT(VLOOKUP(A28,Debate!A:B,2,FALSE),6),"--")</f>
        <v xml:space="preserve">Time G</v>
      </c>
      <c r="Q28" s="19" t="str">
        <f>IFERROR(VLOOKUP(VLOOKUP(A28,Debate!A:B,2,FALSE),Debate!B:F,2,FALSE),"--")</f>
        <v>UN</v>
      </c>
      <c r="R28" s="19">
        <v>9.875</v>
      </c>
      <c r="S28" s="19">
        <v>8.25</v>
      </c>
      <c r="T28" s="20">
        <f t="shared" si="10"/>
        <v>18.125</v>
      </c>
      <c r="U28" s="21">
        <f t="shared" si="11"/>
        <v>153.36458333333331</v>
      </c>
    </row>
    <row r="29">
      <c r="A29" s="35" t="s">
        <v>114</v>
      </c>
      <c r="B29" s="36" t="s">
        <v>115</v>
      </c>
      <c r="C29" s="36" t="s">
        <v>28</v>
      </c>
      <c r="D29" s="37" t="s">
        <v>116</v>
      </c>
      <c r="E29" s="37" t="s">
        <v>63</v>
      </c>
      <c r="F29" s="12">
        <v>11.729166666666666</v>
      </c>
      <c r="G29" s="13" t="str">
        <f>VLOOKUP(A29,Obelepédia!A:B,2,FALSE)</f>
        <v xml:space="preserve">Língua gujarati</v>
      </c>
      <c r="H29" s="14">
        <v>26</v>
      </c>
      <c r="I29" s="15" t="str">
        <f>IFERROR(VLOOKUP(A29,Rolezinho!A:B,2,FALSE),"--")</f>
        <v xml:space="preserve">Nadim – Ilaj Al-marad</v>
      </c>
      <c r="J29" s="16">
        <v>77.5</v>
      </c>
      <c r="K29" s="17">
        <v>0.5</v>
      </c>
      <c r="L29" s="17">
        <v>4</v>
      </c>
      <c r="M29" s="17">
        <v>15</v>
      </c>
      <c r="N29" s="17">
        <v>1</v>
      </c>
      <c r="O29" s="18">
        <f t="shared" si="9"/>
        <v>20.5</v>
      </c>
      <c r="P29" s="19" t="str">
        <f>IFERROR(LEFT(VLOOKUP(A29,Debate!A:B,2,FALSE),6),"--")</f>
        <v xml:space="preserve">Time I</v>
      </c>
      <c r="Q29" s="19" t="str">
        <f>IFERROR(VLOOKUP(VLOOKUP(A29,Debate!A:B,2,FALSE),Debate!B:F,2,FALSE),"--")</f>
        <v>UN</v>
      </c>
      <c r="R29" s="19">
        <v>9.5</v>
      </c>
      <c r="S29" s="19">
        <v>10.25</v>
      </c>
      <c r="T29" s="20">
        <f t="shared" si="10"/>
        <v>19.75</v>
      </c>
      <c r="U29" s="21">
        <f t="shared" si="11"/>
        <v>155.47916666666666</v>
      </c>
    </row>
    <row r="30">
      <c r="A30" s="27" t="s">
        <v>117</v>
      </c>
      <c r="B30" s="28" t="s">
        <v>90</v>
      </c>
      <c r="C30" s="28" t="s">
        <v>118</v>
      </c>
      <c r="D30" s="29" t="s">
        <v>119</v>
      </c>
      <c r="E30" s="29" t="s">
        <v>120</v>
      </c>
      <c r="F30" s="12">
        <v>15.54166666666667</v>
      </c>
      <c r="G30" s="13" t="str">
        <f>VLOOKUP(A30,Obelepédia!A:B,2,FALSE)</f>
        <v xml:space="preserve">Língua aquém</v>
      </c>
      <c r="H30" s="14">
        <v>26</v>
      </c>
      <c r="I30" s="15" t="str">
        <f>IFERROR(VLOOKUP(A30,Rolezinho!A:B,2,FALSE),"--")</f>
        <v xml:space="preserve">Fihri – Matāha</v>
      </c>
      <c r="J30" s="16">
        <v>81.5</v>
      </c>
      <c r="K30" s="17">
        <v>5.7999999999999998</v>
      </c>
      <c r="L30" s="17">
        <v>10</v>
      </c>
      <c r="M30" s="17">
        <v>3.5</v>
      </c>
      <c r="N30" s="17">
        <v>0</v>
      </c>
      <c r="O30" s="18">
        <f t="shared" si="9"/>
        <v>19.300000000000001</v>
      </c>
      <c r="P30" s="19" t="str">
        <f>IFERROR(LEFT(VLOOKUP(A30,Debate!A:B,2,FALSE),6),"--")</f>
        <v xml:space="preserve">Time B</v>
      </c>
      <c r="Q30" s="19" t="str">
        <f>IFERROR(VLOOKUP(VLOOKUP(A30,Debate!A:B,2,FALSE),Debate!B:F,2,FALSE),"--")</f>
        <v>PPP</v>
      </c>
      <c r="R30" s="19">
        <v>10.25</v>
      </c>
      <c r="S30" s="19">
        <v>9.5</v>
      </c>
      <c r="T30" s="20">
        <f t="shared" si="10"/>
        <v>19.75</v>
      </c>
      <c r="U30" s="21">
        <f t="shared" si="11"/>
        <v>162.09166666666667</v>
      </c>
    </row>
    <row r="31" ht="25.5">
      <c r="A31" s="35" t="s">
        <v>121</v>
      </c>
      <c r="B31" s="36" t="s">
        <v>35</v>
      </c>
      <c r="C31" s="36" t="s">
        <v>23</v>
      </c>
      <c r="D31" s="37" t="s">
        <v>122</v>
      </c>
      <c r="E31" s="37" t="s">
        <v>122</v>
      </c>
      <c r="F31" s="12">
        <v>14.666666666666666</v>
      </c>
      <c r="G31" s="30" t="str">
        <f>VLOOKUP(A31,Obelepédia!A:B,2,FALSE)</f>
        <v xml:space="preserve">Língua movima</v>
      </c>
      <c r="H31" s="14">
        <v>29</v>
      </c>
      <c r="I31" s="15" t="str">
        <f>IFERROR(VLOOKUP(A31,Rolezinho!A:B,2,FALSE),"--")</f>
        <v xml:space="preserve">Baqir – Fasayfisa</v>
      </c>
      <c r="J31" s="16">
        <v>82</v>
      </c>
      <c r="K31" s="17">
        <v>3.2999999999999998</v>
      </c>
      <c r="L31" s="17">
        <v>3</v>
      </c>
      <c r="M31" s="17">
        <v>12</v>
      </c>
      <c r="N31" s="17">
        <v>0</v>
      </c>
      <c r="O31" s="18">
        <f t="shared" si="9"/>
        <v>18.300000000000001</v>
      </c>
      <c r="P31" s="19" t="str">
        <f>IFERROR(LEFT(VLOOKUP(A31,Debate!A:B,2,FALSE),6),"--")</f>
        <v xml:space="preserve">Time A</v>
      </c>
      <c r="Q31" s="19" t="str">
        <f>IFERROR(VLOOKUP(VLOOKUP(A31,Debate!A:B,2,FALSE),Debate!B:F,2,FALSE),"--")</f>
        <v>PPP</v>
      </c>
      <c r="R31" s="19">
        <v>9.1999999999999993</v>
      </c>
      <c r="S31" s="19">
        <v>9.75</v>
      </c>
      <c r="T31" s="20">
        <f t="shared" si="10"/>
        <v>18.949999999999999</v>
      </c>
      <c r="U31" s="21">
        <f t="shared" si="11"/>
        <v>162.91666666666666</v>
      </c>
    </row>
    <row r="32">
      <c r="A32" s="35" t="s">
        <v>123</v>
      </c>
      <c r="B32" s="36" t="s">
        <v>65</v>
      </c>
      <c r="C32" s="36" t="s">
        <v>23</v>
      </c>
      <c r="D32" s="37" t="s">
        <v>66</v>
      </c>
      <c r="E32" s="37" t="s">
        <v>66</v>
      </c>
      <c r="F32" s="12">
        <v>13.625000000000002</v>
      </c>
      <c r="G32" s="13" t="str">
        <f>VLOOKUP(A32,Obelepédia!A:B,2,FALSE)</f>
        <v xml:space="preserve">Língua wanano</v>
      </c>
      <c r="H32" s="14">
        <v>27</v>
      </c>
      <c r="I32" s="15" t="str">
        <f>IFERROR(VLOOKUP(A32,Rolezinho!A:B,2,FALSE),"--")</f>
        <v xml:space="preserve">Baqir – Fasayfisa</v>
      </c>
      <c r="J32" s="16">
        <v>82</v>
      </c>
      <c r="K32" s="17">
        <v>0</v>
      </c>
      <c r="L32" s="17">
        <v>9</v>
      </c>
      <c r="M32" s="17">
        <v>5</v>
      </c>
      <c r="N32" s="17">
        <v>2</v>
      </c>
      <c r="O32" s="18">
        <f t="shared" si="9"/>
        <v>16</v>
      </c>
      <c r="P32" s="19" t="str">
        <f>IFERROR(LEFT(VLOOKUP(A32,Debate!A:B,2,FALSE),6),"--")</f>
        <v xml:space="preserve">Time E</v>
      </c>
      <c r="Q32" s="19" t="str">
        <f>IFERROR(VLOOKUP(VLOOKUP(A32,Debate!A:B,2,FALSE),Debate!B:F,2,FALSE),"--")</f>
        <v>UN</v>
      </c>
      <c r="R32" s="19">
        <v>10.75</v>
      </c>
      <c r="S32" s="19">
        <v>11</v>
      </c>
      <c r="T32" s="20">
        <f t="shared" si="10"/>
        <v>21.75</v>
      </c>
      <c r="U32" s="21">
        <f t="shared" si="11"/>
        <v>160.375</v>
      </c>
    </row>
    <row r="33" ht="25.5">
      <c r="A33" s="35" t="s">
        <v>124</v>
      </c>
      <c r="B33" s="36" t="s">
        <v>125</v>
      </c>
      <c r="C33" s="36" t="s">
        <v>84</v>
      </c>
      <c r="D33" s="37" t="s">
        <v>126</v>
      </c>
      <c r="E33" s="37" t="s">
        <v>126</v>
      </c>
      <c r="F33" s="12">
        <v>10.458333333333334</v>
      </c>
      <c r="G33" s="13" t="str">
        <f>VLOOKUP(A33,Obelepédia!A:B,2,FALSE)</f>
        <v xml:space="preserve">Língua malaio</v>
      </c>
      <c r="H33" s="14">
        <v>26</v>
      </c>
      <c r="I33" s="15" t="str">
        <f>IFERROR(VLOOKUP(A33,Rolezinho!A:B,2,FALSE),"--")</f>
        <v xml:space="preserve">Baqir – Fasayfisa</v>
      </c>
      <c r="J33" s="16">
        <v>64</v>
      </c>
      <c r="K33" s="17">
        <v>3.1000000000000001</v>
      </c>
      <c r="L33" s="17">
        <v>3</v>
      </c>
      <c r="M33" s="17">
        <v>9.5</v>
      </c>
      <c r="N33" s="17">
        <v>0</v>
      </c>
      <c r="O33" s="18">
        <f t="shared" si="9"/>
        <v>15.6</v>
      </c>
      <c r="P33" s="19" t="str">
        <f>IFERROR(LEFT(VLOOKUP(A33,Debate!A:B,2,FALSE),6),"--")</f>
        <v xml:space="preserve">Time A</v>
      </c>
      <c r="Q33" s="19" t="str">
        <f>IFERROR(VLOOKUP(VLOOKUP(A33,Debate!A:B,2,FALSE),Debate!B:F,2,FALSE),"--")</f>
        <v>PPP</v>
      </c>
      <c r="R33" s="19">
        <v>9.1999999999999993</v>
      </c>
      <c r="S33" s="19">
        <v>9.75</v>
      </c>
      <c r="T33" s="20">
        <f t="shared" si="10"/>
        <v>18.949999999999999</v>
      </c>
      <c r="U33" s="21">
        <f t="shared" si="11"/>
        <v>135.00833333333333</v>
      </c>
    </row>
    <row r="34" ht="25.5">
      <c r="A34" s="27" t="s">
        <v>127</v>
      </c>
      <c r="B34" s="28" t="s">
        <v>128</v>
      </c>
      <c r="C34" s="28" t="s">
        <v>23</v>
      </c>
      <c r="D34" s="29" t="s">
        <v>129</v>
      </c>
      <c r="E34" s="29" t="s">
        <v>129</v>
      </c>
      <c r="F34" s="12">
        <v>8.4166666666666679</v>
      </c>
      <c r="G34" s="13" t="str">
        <f>VLOOKUP(A34,Obelepédia!A:B,2,FALSE)</f>
        <v xml:space="preserve">Língua ekari</v>
      </c>
      <c r="H34" s="14">
        <v>19</v>
      </c>
      <c r="I34" s="23" t="str">
        <f>IFERROR(VLOOKUP(A34,Rolezinho!A:B,2,FALSE),"--")</f>
        <v xml:space="preserve">Fihri – Yataeallam</v>
      </c>
      <c r="J34" s="24">
        <v>83.700000000000003</v>
      </c>
      <c r="K34" s="17">
        <v>0</v>
      </c>
      <c r="L34" s="17">
        <v>4</v>
      </c>
      <c r="M34" s="17">
        <v>10.5</v>
      </c>
      <c r="N34" s="17">
        <v>0</v>
      </c>
      <c r="O34" s="18">
        <f t="shared" si="9"/>
        <v>14.5</v>
      </c>
      <c r="P34" s="19" t="str">
        <f>IFERROR(LEFT(VLOOKUP(A34,Debate!A:B,2,FALSE),6),"--")</f>
        <v xml:space="preserve">Time I</v>
      </c>
      <c r="Q34" s="39" t="str">
        <f>IFERROR(VLOOKUP(VLOOKUP(A34,Debate!A:B,2,FALSE),Debate!B:F,2,FALSE),"--")</f>
        <v>UN</v>
      </c>
      <c r="R34" s="19">
        <v>9.5</v>
      </c>
      <c r="S34" s="19">
        <v>10.25</v>
      </c>
      <c r="T34" s="20">
        <f t="shared" si="10"/>
        <v>19.75</v>
      </c>
      <c r="U34" s="21">
        <f t="shared" si="11"/>
        <v>145.36666666666667</v>
      </c>
    </row>
    <row r="35" ht="25.5">
      <c r="A35" s="27" t="s">
        <v>130</v>
      </c>
      <c r="B35" s="28" t="s">
        <v>131</v>
      </c>
      <c r="C35" s="28" t="s">
        <v>23</v>
      </c>
      <c r="D35" s="29" t="s">
        <v>132</v>
      </c>
      <c r="E35" s="29" t="s">
        <v>132</v>
      </c>
      <c r="F35" s="12">
        <v>10.1875</v>
      </c>
      <c r="G35" s="13" t="str">
        <f>VLOOKUP(A35,Obelepédia!A:B,2,FALSE)</f>
        <v xml:space="preserve">Língua toro-tegu dogon</v>
      </c>
      <c r="H35" s="14">
        <v>17</v>
      </c>
      <c r="I35" s="23" t="str">
        <f>IFERROR(VLOOKUP(A35,Rolezinho!A:B,2,FALSE),"--")</f>
        <v xml:space="preserve">Olfa Youssef – Sawt Almaerifat</v>
      </c>
      <c r="J35" s="24">
        <v>65.900000000000006</v>
      </c>
      <c r="K35" s="17">
        <v>9</v>
      </c>
      <c r="L35" s="17">
        <v>0</v>
      </c>
      <c r="M35" s="17">
        <v>4.5</v>
      </c>
      <c r="N35" s="17">
        <v>1</v>
      </c>
      <c r="O35" s="18">
        <f t="shared" si="0"/>
        <v>14.5</v>
      </c>
      <c r="P35" s="19" t="str">
        <f>IFERROR(LEFT(VLOOKUP(A35,Debate!A:B,2,FALSE),6),"--")</f>
        <v xml:space="preserve">Time F</v>
      </c>
      <c r="Q35" s="19" t="str">
        <f>IFERROR(VLOOKUP(VLOOKUP(A35,Debate!A:B,2,FALSE),Debate!B:F,2,FALSE),"--")</f>
        <v>DC</v>
      </c>
      <c r="R35" s="19">
        <v>8</v>
      </c>
      <c r="S35" s="19">
        <v>9.25</v>
      </c>
      <c r="T35" s="20">
        <f t="shared" si="1"/>
        <v>17.25</v>
      </c>
      <c r="U35" s="21">
        <f t="shared" si="2"/>
        <v>124.83750000000001</v>
      </c>
    </row>
    <row r="36">
      <c r="A36" s="35" t="s">
        <v>133</v>
      </c>
      <c r="B36" s="36" t="s">
        <v>101</v>
      </c>
      <c r="C36" s="36" t="s">
        <v>84</v>
      </c>
      <c r="D36" s="37" t="s">
        <v>134</v>
      </c>
      <c r="E36" s="37" t="s">
        <v>134</v>
      </c>
      <c r="F36" s="12">
        <v>12.729166666666666</v>
      </c>
      <c r="G36" s="13" t="str">
        <f>VLOOKUP(A36,Obelepédia!A:B,2,FALSE)</f>
        <v>--</v>
      </c>
      <c r="H36" s="14">
        <v>0</v>
      </c>
      <c r="I36" s="32" t="str">
        <f>IFERROR(VLOOKUP(A36,Rolezinho!A:B,2,FALSE),"--")</f>
        <v xml:space="preserve">Jazari – Lawha</v>
      </c>
      <c r="J36" s="24">
        <v>66.099999999999994</v>
      </c>
      <c r="K36" s="17">
        <v>5</v>
      </c>
      <c r="L36" s="17">
        <v>3</v>
      </c>
      <c r="M36" s="17">
        <v>6</v>
      </c>
      <c r="N36" s="17">
        <v>0</v>
      </c>
      <c r="O36" s="18">
        <f t="shared" ref="O36:O46" si="12">SUM(K36:N36)</f>
        <v>14</v>
      </c>
      <c r="P36" s="19" t="str">
        <f>IFERROR(LEFT(VLOOKUP(A36,Debate!A:B,2,FALSE),6),"--")</f>
        <v xml:space="preserve">Time J</v>
      </c>
      <c r="Q36" s="19" t="str">
        <f>IFERROR(VLOOKUP(VLOOKUP(A36,Debate!A:B,2,FALSE),Debate!B:F,2,FALSE),"--")</f>
        <v>GN</v>
      </c>
      <c r="R36" s="19">
        <v>8.75</v>
      </c>
      <c r="S36" s="19">
        <v>7</v>
      </c>
      <c r="T36" s="20">
        <f t="shared" ref="T36:T46" si="13">SUM(R36,S36)</f>
        <v>15.75</v>
      </c>
      <c r="U36" s="21">
        <f t="shared" ref="U36:U46" si="14">SUM(F36,H36,J36,O36,T36)</f>
        <v>108.57916666666667</v>
      </c>
    </row>
    <row r="37">
      <c r="A37" s="35" t="s">
        <v>135</v>
      </c>
      <c r="B37" s="36" t="s">
        <v>125</v>
      </c>
      <c r="C37" s="36" t="s">
        <v>28</v>
      </c>
      <c r="D37" s="37" t="s">
        <v>126</v>
      </c>
      <c r="E37" s="37" t="s">
        <v>136</v>
      </c>
      <c r="F37" s="12">
        <v>10.124999999999998</v>
      </c>
      <c r="G37" s="13" t="str">
        <f>VLOOKUP(A37,Obelepédia!A:B,2,FALSE)</f>
        <v xml:space="preserve">Língua matsés</v>
      </c>
      <c r="H37" s="14">
        <v>8</v>
      </c>
      <c r="I37" s="15" t="str">
        <f>IFERROR(VLOOKUP(A37,Rolezinho!A:B,2,FALSE),"--")</f>
        <v xml:space="preserve">Jazari – Naesan</v>
      </c>
      <c r="J37" s="16">
        <v>30.800000000000001</v>
      </c>
      <c r="K37" s="17">
        <v>1.5</v>
      </c>
      <c r="L37" s="17">
        <v>0</v>
      </c>
      <c r="M37" s="17">
        <v>12.5</v>
      </c>
      <c r="N37" s="17">
        <v>0</v>
      </c>
      <c r="O37" s="18">
        <f t="shared" si="12"/>
        <v>14</v>
      </c>
      <c r="P37" s="19" t="str">
        <f>IFERROR(LEFT(VLOOKUP(A37,Debate!A:B,2,FALSE),6),"--")</f>
        <v xml:space="preserve">Time A</v>
      </c>
      <c r="Q37" s="19" t="str">
        <f>IFERROR(VLOOKUP(VLOOKUP(A37,Debate!A:B,2,FALSE),Debate!B:F,2,FALSE),"--")</f>
        <v>PPP</v>
      </c>
      <c r="R37" s="19">
        <v>9.1999999999999993</v>
      </c>
      <c r="S37" s="19">
        <v>9.75</v>
      </c>
      <c r="T37" s="20">
        <f t="shared" si="13"/>
        <v>18.949999999999999</v>
      </c>
      <c r="U37" s="21">
        <f t="shared" si="14"/>
        <v>81.875</v>
      </c>
    </row>
    <row r="38">
      <c r="A38" s="27" t="s">
        <v>137</v>
      </c>
      <c r="B38" s="28" t="s">
        <v>138</v>
      </c>
      <c r="C38" s="28" t="s">
        <v>28</v>
      </c>
      <c r="D38" s="29" t="s">
        <v>139</v>
      </c>
      <c r="E38" s="29" t="s">
        <v>140</v>
      </c>
      <c r="F38" s="12">
        <v>11.489583333333334</v>
      </c>
      <c r="G38" s="13" t="str">
        <f>VLOOKUP(A38,Obelepédia!A:B,2,FALSE)</f>
        <v xml:space="preserve">Língua yaminawa</v>
      </c>
      <c r="H38" s="14">
        <v>21</v>
      </c>
      <c r="I38" s="15" t="str">
        <f>IFERROR(VLOOKUP(A38,Rolezinho!A:B,2,FALSE),"--")</f>
        <v xml:space="preserve">Fihri – Matāha</v>
      </c>
      <c r="J38" s="16">
        <v>81.5</v>
      </c>
      <c r="K38" s="17">
        <v>1</v>
      </c>
      <c r="L38" s="17">
        <v>6</v>
      </c>
      <c r="M38" s="17">
        <v>5.5</v>
      </c>
      <c r="N38" s="17">
        <v>0</v>
      </c>
      <c r="O38" s="18">
        <f t="shared" si="12"/>
        <v>12.5</v>
      </c>
      <c r="P38" s="19" t="str">
        <f>IFERROR(LEFT(VLOOKUP(A38,Debate!A:B,2,FALSE),6),"--")</f>
        <v xml:space="preserve">Time J</v>
      </c>
      <c r="Q38" s="19" t="str">
        <f>IFERROR(VLOOKUP(VLOOKUP(A38,Debate!A:B,2,FALSE),Debate!B:F,2,FALSE),"--")</f>
        <v>GN</v>
      </c>
      <c r="R38" s="19">
        <v>8.75</v>
      </c>
      <c r="S38" s="19">
        <v>7</v>
      </c>
      <c r="T38" s="20">
        <f t="shared" si="13"/>
        <v>15.75</v>
      </c>
      <c r="U38" s="21">
        <f t="shared" si="14"/>
        <v>142.23958333333334</v>
      </c>
    </row>
    <row r="39" ht="25.5">
      <c r="A39" s="35" t="s">
        <v>141</v>
      </c>
      <c r="B39" s="36" t="s">
        <v>142</v>
      </c>
      <c r="C39" s="36" t="s">
        <v>23</v>
      </c>
      <c r="D39" s="37" t="s">
        <v>143</v>
      </c>
      <c r="E39" s="37" t="s">
        <v>143</v>
      </c>
      <c r="F39" s="12">
        <v>8.3125000000000018</v>
      </c>
      <c r="G39" s="13" t="str">
        <f>VLOOKUP(A39,Obelepédia!A:B,2,FALSE)</f>
        <v xml:space="preserve">Língua oko</v>
      </c>
      <c r="H39" s="14">
        <v>13</v>
      </c>
      <c r="I39" s="15" t="str">
        <f>IFERROR(VLOOKUP(A39,Rolezinho!A:B,2,FALSE),"--")</f>
        <v xml:space="preserve">Olfa Youssef – Ibn Sina</v>
      </c>
      <c r="J39" s="16">
        <v>76.700000000000003</v>
      </c>
      <c r="K39" s="17">
        <v>5.0999999999999996</v>
      </c>
      <c r="L39" s="17">
        <v>0</v>
      </c>
      <c r="M39" s="17">
        <v>4</v>
      </c>
      <c r="N39" s="17">
        <v>1</v>
      </c>
      <c r="O39" s="18">
        <f t="shared" si="12"/>
        <v>10.1</v>
      </c>
      <c r="P39" s="19" t="str">
        <f>IFERROR(LEFT(VLOOKUP(A39,Debate!A:B,2,FALSE),6),"--")</f>
        <v xml:space="preserve">Time F</v>
      </c>
      <c r="Q39" s="19" t="str">
        <f>IFERROR(VLOOKUP(VLOOKUP(A39,Debate!A:B,2,FALSE),Debate!B:F,2,FALSE),"--")</f>
        <v>DC</v>
      </c>
      <c r="R39" s="19">
        <v>8</v>
      </c>
      <c r="S39" s="19">
        <v>9.25</v>
      </c>
      <c r="T39" s="20">
        <f t="shared" si="13"/>
        <v>17.25</v>
      </c>
      <c r="U39" s="21">
        <f t="shared" si="14"/>
        <v>125.3625</v>
      </c>
    </row>
    <row r="40">
      <c r="A40" s="35" t="s">
        <v>144</v>
      </c>
      <c r="B40" s="36" t="s">
        <v>69</v>
      </c>
      <c r="C40" s="36" t="s">
        <v>23</v>
      </c>
      <c r="D40" s="37" t="s">
        <v>145</v>
      </c>
      <c r="E40" s="37" t="s">
        <v>145</v>
      </c>
      <c r="F40" s="12">
        <v>13.979166666666664</v>
      </c>
      <c r="G40" s="13" t="str">
        <f>VLOOKUP(A40,Obelepédia!A:B,2,FALSE)</f>
        <v xml:space="preserve">Línguas tuaregues</v>
      </c>
      <c r="H40" s="14">
        <v>16</v>
      </c>
      <c r="I40" s="15" t="str">
        <f>IFERROR(VLOOKUP(A40,Rolezinho!A:B,2,FALSE),"--")</f>
        <v xml:space="preserve">Baqir – Fasayfisa</v>
      </c>
      <c r="J40" s="16">
        <v>64</v>
      </c>
      <c r="K40" s="17">
        <v>0</v>
      </c>
      <c r="L40" s="17">
        <v>6</v>
      </c>
      <c r="M40" s="17">
        <v>4</v>
      </c>
      <c r="N40" s="17">
        <v>0</v>
      </c>
      <c r="O40" s="18">
        <f t="shared" si="12"/>
        <v>10</v>
      </c>
      <c r="P40" s="19" t="str">
        <f>IFERROR(LEFT(VLOOKUP(A40,Debate!A:B,2,FALSE),6),"--")</f>
        <v xml:space="preserve">Time H</v>
      </c>
      <c r="Q40" s="19" t="str">
        <f>IFERROR(VLOOKUP(VLOOKUP(A40,Debate!A:B,2,FALSE),Debate!B:F,2,FALSE),"--")</f>
        <v>GN</v>
      </c>
      <c r="R40" s="19">
        <v>7.25</v>
      </c>
      <c r="S40" s="19">
        <v>10.5</v>
      </c>
      <c r="T40" s="20">
        <f t="shared" si="13"/>
        <v>17.75</v>
      </c>
      <c r="U40" s="21">
        <f t="shared" si="14"/>
        <v>121.72916666666666</v>
      </c>
    </row>
    <row r="41">
      <c r="A41" s="27" t="s">
        <v>146</v>
      </c>
      <c r="B41" s="28" t="s">
        <v>147</v>
      </c>
      <c r="C41" s="28" t="s">
        <v>84</v>
      </c>
      <c r="D41" s="29" t="s">
        <v>148</v>
      </c>
      <c r="E41" s="29" t="s">
        <v>148</v>
      </c>
      <c r="F41" s="12">
        <v>12.375</v>
      </c>
      <c r="G41" s="13" t="str">
        <f>VLOOKUP(A41,Obelepédia!A:B,2,FALSE)</f>
        <v>--</v>
      </c>
      <c r="H41" s="14">
        <v>0</v>
      </c>
      <c r="I41" s="15" t="str">
        <f>IFERROR(VLOOKUP(A41,Rolezinho!A:B,2,FALSE),"--")</f>
        <v xml:space="preserve">Fakhr-un-Nisa – Maktub</v>
      </c>
      <c r="J41" s="16">
        <v>77</v>
      </c>
      <c r="K41" s="17">
        <v>0</v>
      </c>
      <c r="L41" s="17">
        <v>3</v>
      </c>
      <c r="M41" s="17">
        <v>4</v>
      </c>
      <c r="N41" s="17">
        <v>0</v>
      </c>
      <c r="O41" s="18">
        <f t="shared" si="12"/>
        <v>7</v>
      </c>
      <c r="P41" s="19" t="str">
        <f>IFERROR(LEFT(VLOOKUP(A41,Debate!A:B,2,FALSE),6),"--")</f>
        <v xml:space="preserve">Time I</v>
      </c>
      <c r="Q41" s="19" t="str">
        <f>IFERROR(VLOOKUP(VLOOKUP(A41,Debate!A:B,2,FALSE),Debate!B:F,2,FALSE),"--")</f>
        <v>UN</v>
      </c>
      <c r="R41" s="19">
        <v>9.5</v>
      </c>
      <c r="S41" s="19">
        <v>10.25</v>
      </c>
      <c r="T41" s="20">
        <f t="shared" si="13"/>
        <v>19.75</v>
      </c>
      <c r="U41" s="21">
        <f t="shared" si="14"/>
        <v>116.125</v>
      </c>
    </row>
    <row r="42">
      <c r="A42" s="35" t="s">
        <v>149</v>
      </c>
      <c r="B42" s="36" t="s">
        <v>90</v>
      </c>
      <c r="C42" s="36" t="s">
        <v>84</v>
      </c>
      <c r="D42" s="37" t="s">
        <v>150</v>
      </c>
      <c r="E42" s="37" t="s">
        <v>150</v>
      </c>
      <c r="F42" s="12">
        <v>12.708333333333334</v>
      </c>
      <c r="G42" s="13" t="str">
        <f>VLOOKUP(A42,Obelepédia!A:B,2,FALSE)</f>
        <v xml:space="preserve">Língua rikbaktsa</v>
      </c>
      <c r="H42" s="14">
        <v>22</v>
      </c>
      <c r="I42" s="32" t="str">
        <f>IFERROR(VLOOKUP(A42,Rolezinho!A:B,2,FALSE),"--")</f>
        <v xml:space="preserve">Jazari – Lawha</v>
      </c>
      <c r="J42" s="24">
        <v>83.700000000000003</v>
      </c>
      <c r="K42" s="17">
        <v>0</v>
      </c>
      <c r="L42" s="17">
        <v>3</v>
      </c>
      <c r="M42" s="17">
        <v>1.5</v>
      </c>
      <c r="N42" s="17">
        <v>2</v>
      </c>
      <c r="O42" s="18">
        <f t="shared" si="12"/>
        <v>6.5</v>
      </c>
      <c r="P42" s="19" t="str">
        <f>IFERROR(LEFT(VLOOKUP(A42,Debate!A:B,2,FALSE),6),"--")</f>
        <v xml:space="preserve">Time B</v>
      </c>
      <c r="Q42" s="19" t="str">
        <f>IFERROR(VLOOKUP(VLOOKUP(A42,Debate!A:B,2,FALSE),Debate!B:F,2,FALSE),"--")</f>
        <v>PPP</v>
      </c>
      <c r="R42" s="19">
        <v>10.25</v>
      </c>
      <c r="S42" s="19">
        <v>9.5</v>
      </c>
      <c r="T42" s="20">
        <f t="shared" si="13"/>
        <v>19.75</v>
      </c>
      <c r="U42" s="21">
        <f t="shared" si="14"/>
        <v>144.65833333333333</v>
      </c>
    </row>
    <row r="43">
      <c r="A43" s="35" t="s">
        <v>151</v>
      </c>
      <c r="B43" s="36" t="s">
        <v>152</v>
      </c>
      <c r="C43" s="36" t="s">
        <v>28</v>
      </c>
      <c r="D43" s="37" t="s">
        <v>153</v>
      </c>
      <c r="E43" s="37" t="s">
        <v>96</v>
      </c>
      <c r="F43" s="12">
        <v>11.958333333333336</v>
      </c>
      <c r="G43" s="13" t="str">
        <f>VLOOKUP(A43,Obelepédia!A:B,2,FALSE)</f>
        <v xml:space="preserve">Língua aguaruna</v>
      </c>
      <c r="H43" s="14">
        <v>24</v>
      </c>
      <c r="I43" s="15" t="str">
        <f>IFERROR(VLOOKUP(A43,Rolezinho!A:B,2,FALSE),"--")</f>
        <v xml:space="preserve">Nadim – Ilaj Al-marad</v>
      </c>
      <c r="J43" s="16">
        <v>77.5</v>
      </c>
      <c r="K43" s="17">
        <v>0</v>
      </c>
      <c r="L43" s="17">
        <v>0</v>
      </c>
      <c r="M43" s="17">
        <v>0</v>
      </c>
      <c r="N43" s="17">
        <v>0</v>
      </c>
      <c r="O43" s="18">
        <f t="shared" si="12"/>
        <v>0</v>
      </c>
      <c r="P43" s="19" t="str">
        <f>IFERROR(LEFT(VLOOKUP(A43,Debate!A:B,2,FALSE),6),"--")</f>
        <v>--</v>
      </c>
      <c r="Q43" s="19" t="str">
        <f>IFERROR(VLOOKUP(VLOOKUP(A43,Debate!A:B,2,FALSE),Debate!B:F,2,FALSE),"--")</f>
        <v>--</v>
      </c>
      <c r="R43" s="19" t="s">
        <v>154</v>
      </c>
      <c r="S43" s="19" t="s">
        <v>154</v>
      </c>
      <c r="T43" s="20">
        <f t="shared" si="13"/>
        <v>0</v>
      </c>
      <c r="U43" s="21">
        <f t="shared" si="14"/>
        <v>113.45833333333334</v>
      </c>
    </row>
    <row r="44">
      <c r="A44" s="35" t="s">
        <v>155</v>
      </c>
      <c r="B44" s="36" t="s">
        <v>156</v>
      </c>
      <c r="C44" s="36" t="s">
        <v>84</v>
      </c>
      <c r="D44" s="37" t="s">
        <v>157</v>
      </c>
      <c r="E44" s="37" t="s">
        <v>157</v>
      </c>
      <c r="F44" s="12">
        <v>12.9375</v>
      </c>
      <c r="G44" s="13" t="str">
        <f>VLOOKUP(A44,Obelepédia!A:B,2,FALSE)</f>
        <v xml:space="preserve">Língua apurinã</v>
      </c>
      <c r="H44" s="14">
        <v>23</v>
      </c>
      <c r="I44" s="23" t="str">
        <f>IFERROR(VLOOKUP(A44,Rolezinho!A:B,2,FALSE),"--")</f>
        <v xml:space="preserve">Fihri – Yataeallam</v>
      </c>
      <c r="J44" s="24">
        <v>48.399999999999999</v>
      </c>
      <c r="K44" s="17">
        <v>0</v>
      </c>
      <c r="L44" s="17">
        <v>0</v>
      </c>
      <c r="M44" s="17">
        <v>0</v>
      </c>
      <c r="N44" s="17">
        <v>0</v>
      </c>
      <c r="O44" s="18">
        <f t="shared" si="12"/>
        <v>0</v>
      </c>
      <c r="P44" s="19" t="str">
        <f>IFERROR(LEFT(VLOOKUP(A44,Debate!A:B,2,FALSE),6),"--")</f>
        <v>--</v>
      </c>
      <c r="Q44" s="19" t="str">
        <f>IFERROR(VLOOKUP(VLOOKUP(A44,Debate!A:B,2,FALSE),Debate!B:F,2,FALSE),"--")</f>
        <v>--</v>
      </c>
      <c r="R44" s="19" t="s">
        <v>154</v>
      </c>
      <c r="S44" s="19" t="s">
        <v>154</v>
      </c>
      <c r="T44" s="20">
        <f t="shared" si="13"/>
        <v>0</v>
      </c>
      <c r="U44" s="21">
        <f t="shared" si="14"/>
        <v>84.337500000000006</v>
      </c>
    </row>
    <row r="45">
      <c r="A45" s="27" t="s">
        <v>158</v>
      </c>
      <c r="B45" s="28" t="s">
        <v>159</v>
      </c>
      <c r="C45" s="28" t="s">
        <v>28</v>
      </c>
      <c r="D45" s="29" t="s">
        <v>160</v>
      </c>
      <c r="E45" s="29" t="s">
        <v>161</v>
      </c>
      <c r="F45" s="12">
        <v>10.135416666666666</v>
      </c>
      <c r="G45" s="13" t="str">
        <f>VLOOKUP(A45,Obelepédia!A:B,2,FALSE)</f>
        <v xml:space="preserve">Língua cashibo</v>
      </c>
      <c r="H45" s="14">
        <v>26</v>
      </c>
      <c r="I45" s="15" t="str">
        <f>IFERROR(VLOOKUP(A45,Rolezinho!A:B,2,FALSE),"--")</f>
        <v xml:space="preserve">Baqir – Al</v>
      </c>
      <c r="J45" s="16">
        <v>46.799999999999997</v>
      </c>
      <c r="K45" s="17">
        <v>0</v>
      </c>
      <c r="L45" s="17">
        <v>0</v>
      </c>
      <c r="M45" s="17">
        <v>0</v>
      </c>
      <c r="N45" s="17">
        <v>0</v>
      </c>
      <c r="O45" s="18">
        <f t="shared" si="12"/>
        <v>0</v>
      </c>
      <c r="P45" s="19" t="str">
        <f>IFERROR(LEFT(VLOOKUP(A45,Debate!A:B,2,FALSE),6),"--")</f>
        <v>--</v>
      </c>
      <c r="Q45" s="19" t="str">
        <f>IFERROR(VLOOKUP(VLOOKUP(A45,Debate!A:B,2,FALSE),Debate!B:F,2,FALSE),"--")</f>
        <v>--</v>
      </c>
      <c r="R45" s="19" t="s">
        <v>154</v>
      </c>
      <c r="S45" s="19" t="s">
        <v>154</v>
      </c>
      <c r="T45" s="20">
        <f t="shared" si="13"/>
        <v>0</v>
      </c>
      <c r="U45" s="21">
        <f t="shared" si="14"/>
        <v>82.935416666666669</v>
      </c>
    </row>
    <row r="46" ht="25.5">
      <c r="A46" s="27" t="s">
        <v>162</v>
      </c>
      <c r="B46" s="28" t="s">
        <v>22</v>
      </c>
      <c r="C46" s="28" t="s">
        <v>84</v>
      </c>
      <c r="D46" s="29" t="s">
        <v>163</v>
      </c>
      <c r="E46" s="29" t="s">
        <v>163</v>
      </c>
      <c r="F46" s="12">
        <v>12.291666666666668</v>
      </c>
      <c r="G46" s="13" t="str">
        <f>VLOOKUP(A46,Obelepédia!A:B,2,FALSE)</f>
        <v>--</v>
      </c>
      <c r="H46" s="14">
        <v>0</v>
      </c>
      <c r="I46" s="15" t="str">
        <f>IFERROR(VLOOKUP(A46,Rolezinho!A:B,2,FALSE),"--")</f>
        <v xml:space="preserve">Fihri – Matāha</v>
      </c>
      <c r="J46" s="16">
        <v>63.600000000000001</v>
      </c>
      <c r="K46" s="17">
        <v>0</v>
      </c>
      <c r="L46" s="17">
        <v>0</v>
      </c>
      <c r="M46" s="17">
        <v>0</v>
      </c>
      <c r="N46" s="17">
        <v>0</v>
      </c>
      <c r="O46" s="18">
        <f t="shared" si="12"/>
        <v>0</v>
      </c>
      <c r="P46" s="19" t="str">
        <f>IFERROR(LEFT(VLOOKUP(A46,Debate!A:B,2,FALSE),6),"--")</f>
        <v>--</v>
      </c>
      <c r="Q46" s="19" t="str">
        <f>IFERROR(VLOOKUP(VLOOKUP(A46,Debate!A:B,2,FALSE),Debate!B:F,2,FALSE),"--")</f>
        <v>--</v>
      </c>
      <c r="R46" s="19" t="s">
        <v>154</v>
      </c>
      <c r="S46" s="19" t="s">
        <v>154</v>
      </c>
      <c r="T46" s="20">
        <f t="shared" si="13"/>
        <v>0</v>
      </c>
      <c r="U46" s="21">
        <f t="shared" si="14"/>
        <v>75.891666666666666</v>
      </c>
    </row>
    <row r="47">
      <c r="A47" s="27" t="s">
        <v>164</v>
      </c>
      <c r="B47" s="28" t="s">
        <v>165</v>
      </c>
      <c r="C47" s="28" t="s">
        <v>28</v>
      </c>
      <c r="D47" s="29" t="s">
        <v>166</v>
      </c>
      <c r="E47" s="29" t="s">
        <v>167</v>
      </c>
      <c r="F47" s="12">
        <v>13.979166666666664</v>
      </c>
      <c r="G47" s="13" t="str">
        <f>VLOOKUP(A47,Obelepédia!A:B,2,FALSE)</f>
        <v xml:space="preserve">Língua murui</v>
      </c>
      <c r="H47" s="14">
        <v>28</v>
      </c>
      <c r="I47" s="15" t="str">
        <f>IFERROR(VLOOKUP(A47,Rolezinho!A:B,2,FALSE),"--")</f>
        <v>--</v>
      </c>
      <c r="J47" s="16" t="s">
        <v>154</v>
      </c>
      <c r="K47" s="17">
        <v>0</v>
      </c>
      <c r="L47" s="17">
        <v>0</v>
      </c>
      <c r="M47" s="17">
        <v>0</v>
      </c>
      <c r="N47" s="17">
        <v>0</v>
      </c>
      <c r="O47" s="18">
        <f t="shared" si="0"/>
        <v>0</v>
      </c>
      <c r="P47" s="19" t="str">
        <f>IFERROR(LEFT(VLOOKUP(A47,Debate!A:B,2,FALSE),6),"--")</f>
        <v>--</v>
      </c>
      <c r="Q47" s="19" t="str">
        <f>IFERROR(VLOOKUP(VLOOKUP(A47,Debate!A:B,2,FALSE),Debate!B:F,2,FALSE),"--")</f>
        <v>--</v>
      </c>
      <c r="R47" s="19" t="s">
        <v>154</v>
      </c>
      <c r="S47" s="19" t="s">
        <v>154</v>
      </c>
      <c r="T47" s="20">
        <f t="shared" si="1"/>
        <v>0</v>
      </c>
      <c r="U47" s="21">
        <f t="shared" si="2"/>
        <v>41.979166666666664</v>
      </c>
    </row>
    <row r="48">
      <c r="A48" s="35" t="s">
        <v>168</v>
      </c>
      <c r="B48" s="36" t="s">
        <v>65</v>
      </c>
      <c r="C48" s="36" t="s">
        <v>28</v>
      </c>
      <c r="D48" s="37" t="s">
        <v>169</v>
      </c>
      <c r="E48" s="37" t="s">
        <v>170</v>
      </c>
      <c r="F48" s="12">
        <v>16.8125</v>
      </c>
      <c r="G48" s="13" t="str">
        <f>VLOOKUP(A48,Obelepédia!A:B,2,FALSE)</f>
        <v xml:space="preserve">Língua tariana</v>
      </c>
      <c r="H48" s="14">
        <v>16</v>
      </c>
      <c r="I48" s="15" t="str">
        <f>IFERROR(VLOOKUP(A48,Rolezinho!A:B,2,FALSE),"--")</f>
        <v xml:space="preserve">Nadim – Ilaj Al-marad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8">
        <f t="shared" si="0"/>
        <v>0</v>
      </c>
      <c r="P48" s="19" t="str">
        <f>IFERROR(LEFT(VLOOKUP(A48,Debate!A:B,2,FALSE),6),"--")</f>
        <v>--</v>
      </c>
      <c r="Q48" s="19" t="str">
        <f>IFERROR(VLOOKUP(VLOOKUP(A48,Debate!A:B,2,FALSE),Debate!B:F,2,FALSE),"--")</f>
        <v>--</v>
      </c>
      <c r="R48" s="19" t="s">
        <v>154</v>
      </c>
      <c r="S48" s="19" t="s">
        <v>154</v>
      </c>
      <c r="T48" s="20">
        <f t="shared" si="1"/>
        <v>0</v>
      </c>
      <c r="U48" s="21">
        <f t="shared" si="2"/>
        <v>32.8125</v>
      </c>
    </row>
    <row r="49">
      <c r="A49" s="27" t="s">
        <v>171</v>
      </c>
      <c r="B49" s="28" t="s">
        <v>172</v>
      </c>
      <c r="C49" s="28" t="s">
        <v>23</v>
      </c>
      <c r="D49" s="29" t="s">
        <v>173</v>
      </c>
      <c r="E49" s="29" t="s">
        <v>173</v>
      </c>
      <c r="F49" s="12">
        <v>6.854166666666667</v>
      </c>
      <c r="G49" s="13" t="str">
        <f>VLOOKUP(A49,Obelepédia!A:B,2,FALSE)</f>
        <v xml:space="preserve">Língua bukiyip</v>
      </c>
      <c r="H49" s="14">
        <v>16</v>
      </c>
      <c r="I49" s="15" t="str">
        <f>IFERROR(VLOOKUP(A49,Rolezinho!A:B,2,FALSE),"--")</f>
        <v xml:space="preserve">Nadim – Ilaj Al-marad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8">
        <f t="shared" si="0"/>
        <v>0</v>
      </c>
      <c r="P49" s="19" t="str">
        <f>IFERROR(LEFT(VLOOKUP(A49,Debate!A:B,2,FALSE),6),"--")</f>
        <v>--</v>
      </c>
      <c r="Q49" s="19" t="str">
        <f>IFERROR(VLOOKUP(VLOOKUP(A49,Debate!A:B,2,FALSE),Debate!B:F,2,FALSE),"--")</f>
        <v>--</v>
      </c>
      <c r="R49" s="19" t="s">
        <v>154</v>
      </c>
      <c r="S49" s="19" t="s">
        <v>154</v>
      </c>
      <c r="T49" s="20">
        <f t="shared" si="1"/>
        <v>0</v>
      </c>
      <c r="U49" s="21">
        <f t="shared" si="2"/>
        <v>22.854166666666668</v>
      </c>
    </row>
  </sheetData>
  <autoFilter ref="$A$1:$U$49">
    <sortState ref="O1:O49">
      <sortCondition descending="1" ref="O1:O49"/>
    </sortState>
  </autoFilter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2.630000000000001" defaultRowHeight="15.75" customHeight="1"/>
  <cols>
    <col customWidth="1" min="1" max="1" width="37.130000000000003"/>
    <col customWidth="1" min="2" max="2" width="27.5"/>
    <col customWidth="1" min="3" max="3" width="23.379999999999999"/>
    <col customWidth="1" min="5" max="6" width="22.75"/>
  </cols>
  <sheetData>
    <row r="1">
      <c r="A1" s="40" t="s">
        <v>0</v>
      </c>
      <c r="B1" s="40" t="s">
        <v>174</v>
      </c>
      <c r="C1" s="40" t="s">
        <v>175</v>
      </c>
      <c r="D1" s="40" t="s">
        <v>176</v>
      </c>
      <c r="E1" s="41" t="s">
        <v>177</v>
      </c>
      <c r="F1" s="41" t="s">
        <v>178</v>
      </c>
    </row>
    <row r="2">
      <c r="A2" s="42" t="s">
        <v>151</v>
      </c>
      <c r="B2" s="43" t="s">
        <v>179</v>
      </c>
      <c r="C2" s="44" t="s">
        <v>180</v>
      </c>
      <c r="D2" s="45" t="s">
        <v>181</v>
      </c>
      <c r="E2" s="46">
        <v>24</v>
      </c>
      <c r="F2" s="47"/>
    </row>
    <row r="3">
      <c r="A3" s="42" t="s">
        <v>133</v>
      </c>
      <c r="B3" s="43" t="s">
        <v>154</v>
      </c>
      <c r="C3" s="44" t="s">
        <v>154</v>
      </c>
      <c r="D3" s="45" t="s">
        <v>154</v>
      </c>
      <c r="E3" s="46">
        <v>0</v>
      </c>
      <c r="F3" s="47"/>
    </row>
    <row r="4">
      <c r="A4" s="42" t="s">
        <v>114</v>
      </c>
      <c r="B4" s="43" t="s">
        <v>182</v>
      </c>
      <c r="C4" s="44" t="s">
        <v>183</v>
      </c>
      <c r="D4" s="45" t="s">
        <v>184</v>
      </c>
      <c r="E4" s="46">
        <v>26</v>
      </c>
      <c r="F4" s="47"/>
    </row>
    <row r="5">
      <c r="A5" s="42" t="s">
        <v>38</v>
      </c>
      <c r="B5" s="48" t="s">
        <v>185</v>
      </c>
      <c r="C5" s="44" t="s">
        <v>186</v>
      </c>
      <c r="D5" s="45" t="s">
        <v>187</v>
      </c>
      <c r="E5" s="46">
        <v>29</v>
      </c>
      <c r="F5" s="47" t="s">
        <v>188</v>
      </c>
    </row>
    <row r="6">
      <c r="A6" s="42" t="s">
        <v>45</v>
      </c>
      <c r="B6" s="43" t="s">
        <v>189</v>
      </c>
      <c r="C6" s="44" t="s">
        <v>190</v>
      </c>
      <c r="D6" s="45" t="s">
        <v>184</v>
      </c>
      <c r="E6" s="46">
        <v>20</v>
      </c>
      <c r="F6" s="47"/>
    </row>
    <row r="7">
      <c r="A7" s="42" t="s">
        <v>137</v>
      </c>
      <c r="B7" s="43" t="s">
        <v>191</v>
      </c>
      <c r="C7" s="44" t="s">
        <v>192</v>
      </c>
      <c r="D7" s="45" t="s">
        <v>193</v>
      </c>
      <c r="E7" s="46">
        <v>21</v>
      </c>
      <c r="F7" s="47"/>
    </row>
    <row r="8">
      <c r="A8" s="42" t="s">
        <v>121</v>
      </c>
      <c r="B8" s="48" t="s">
        <v>194</v>
      </c>
      <c r="C8" s="44" t="s">
        <v>195</v>
      </c>
      <c r="D8" s="45" t="s">
        <v>196</v>
      </c>
      <c r="E8" s="46">
        <v>29</v>
      </c>
      <c r="F8" s="47" t="s">
        <v>197</v>
      </c>
    </row>
    <row r="9" ht="25.5">
      <c r="A9" s="42" t="s">
        <v>141</v>
      </c>
      <c r="B9" s="43" t="s">
        <v>198</v>
      </c>
      <c r="C9" s="44" t="s">
        <v>199</v>
      </c>
      <c r="D9" s="45" t="s">
        <v>193</v>
      </c>
      <c r="E9" s="46">
        <v>13</v>
      </c>
      <c r="F9" s="47"/>
    </row>
    <row r="10">
      <c r="A10" s="42" t="s">
        <v>31</v>
      </c>
      <c r="B10" s="43" t="s">
        <v>200</v>
      </c>
      <c r="C10" s="44" t="s">
        <v>199</v>
      </c>
      <c r="D10" s="45" t="s">
        <v>201</v>
      </c>
      <c r="E10" s="46">
        <v>27</v>
      </c>
      <c r="F10" s="47"/>
    </row>
    <row r="11">
      <c r="A11" s="42" t="s">
        <v>158</v>
      </c>
      <c r="B11" s="43" t="s">
        <v>202</v>
      </c>
      <c r="C11" s="44" t="s">
        <v>192</v>
      </c>
      <c r="D11" s="45" t="s">
        <v>181</v>
      </c>
      <c r="E11" s="46">
        <v>26</v>
      </c>
      <c r="F11" s="47"/>
    </row>
    <row r="12" ht="25.5">
      <c r="A12" s="42" t="s">
        <v>55</v>
      </c>
      <c r="B12" s="48" t="s">
        <v>203</v>
      </c>
      <c r="C12" s="44" t="s">
        <v>204</v>
      </c>
      <c r="D12" s="45" t="s">
        <v>205</v>
      </c>
      <c r="E12" s="46">
        <v>30</v>
      </c>
      <c r="F12" s="47" t="s">
        <v>206</v>
      </c>
    </row>
    <row r="13">
      <c r="A13" s="42" t="s">
        <v>79</v>
      </c>
      <c r="B13" s="43" t="s">
        <v>207</v>
      </c>
      <c r="C13" s="44" t="s">
        <v>208</v>
      </c>
      <c r="D13" s="45" t="s">
        <v>209</v>
      </c>
      <c r="E13" s="46">
        <v>16</v>
      </c>
      <c r="F13" s="47"/>
    </row>
    <row r="14">
      <c r="A14" s="42" t="s">
        <v>68</v>
      </c>
      <c r="B14" s="43" t="s">
        <v>210</v>
      </c>
      <c r="C14" s="44" t="s">
        <v>211</v>
      </c>
      <c r="D14" s="45" t="s">
        <v>187</v>
      </c>
      <c r="E14" s="46">
        <v>27</v>
      </c>
      <c r="F14" s="47"/>
    </row>
    <row r="15">
      <c r="A15" s="42" t="s">
        <v>146</v>
      </c>
      <c r="B15" s="43" t="s">
        <v>154</v>
      </c>
      <c r="C15" s="44" t="s">
        <v>154</v>
      </c>
      <c r="D15" s="45" t="s">
        <v>154</v>
      </c>
      <c r="E15" s="46">
        <v>0</v>
      </c>
      <c r="F15" s="47"/>
    </row>
    <row r="16">
      <c r="A16" s="42" t="s">
        <v>135</v>
      </c>
      <c r="B16" s="43" t="s">
        <v>212</v>
      </c>
      <c r="C16" s="44" t="s">
        <v>192</v>
      </c>
      <c r="D16" s="45" t="s">
        <v>181</v>
      </c>
      <c r="E16" s="46">
        <v>8</v>
      </c>
      <c r="F16" s="47"/>
    </row>
    <row r="17">
      <c r="A17" s="42" t="s">
        <v>57</v>
      </c>
      <c r="B17" s="43" t="s">
        <v>213</v>
      </c>
      <c r="C17" s="44" t="s">
        <v>214</v>
      </c>
      <c r="D17" s="45" t="s">
        <v>215</v>
      </c>
      <c r="E17" s="46">
        <v>26</v>
      </c>
      <c r="F17" s="47"/>
    </row>
    <row r="18">
      <c r="A18" s="42" t="s">
        <v>82</v>
      </c>
      <c r="B18" s="43" t="s">
        <v>216</v>
      </c>
      <c r="C18" s="44" t="s">
        <v>211</v>
      </c>
      <c r="D18" s="45" t="s">
        <v>205</v>
      </c>
      <c r="E18" s="46">
        <v>18</v>
      </c>
      <c r="F18" s="47"/>
    </row>
    <row r="19">
      <c r="A19" s="42" t="s">
        <v>97</v>
      </c>
      <c r="B19" s="43" t="s">
        <v>217</v>
      </c>
      <c r="C19" s="44" t="s">
        <v>218</v>
      </c>
      <c r="D19" s="45" t="s">
        <v>187</v>
      </c>
      <c r="E19" s="46">
        <v>22</v>
      </c>
      <c r="F19" s="47"/>
    </row>
    <row r="20">
      <c r="A20" s="42" t="s">
        <v>104</v>
      </c>
      <c r="B20" s="43" t="s">
        <v>219</v>
      </c>
      <c r="C20" s="44" t="s">
        <v>214</v>
      </c>
      <c r="D20" s="45" t="s">
        <v>215</v>
      </c>
      <c r="E20" s="46">
        <v>28</v>
      </c>
      <c r="F20" s="47"/>
    </row>
    <row r="21" ht="25.5">
      <c r="A21" s="42" t="s">
        <v>111</v>
      </c>
      <c r="B21" s="43" t="s">
        <v>220</v>
      </c>
      <c r="C21" s="44" t="s">
        <v>204</v>
      </c>
      <c r="D21" s="45" t="s">
        <v>205</v>
      </c>
      <c r="E21" s="46">
        <v>17</v>
      </c>
      <c r="F21" s="47"/>
    </row>
    <row r="22">
      <c r="A22" s="42" t="s">
        <v>123</v>
      </c>
      <c r="B22" s="43" t="s">
        <v>221</v>
      </c>
      <c r="C22" s="44" t="s">
        <v>222</v>
      </c>
      <c r="D22" s="45" t="s">
        <v>223</v>
      </c>
      <c r="E22" s="46">
        <v>27</v>
      </c>
      <c r="F22" s="47"/>
    </row>
    <row r="23">
      <c r="A23" s="42" t="s">
        <v>48</v>
      </c>
      <c r="B23" s="43" t="s">
        <v>224</v>
      </c>
      <c r="C23" s="44" t="s">
        <v>199</v>
      </c>
      <c r="D23" s="45" t="s">
        <v>225</v>
      </c>
      <c r="E23" s="46">
        <v>27</v>
      </c>
      <c r="F23" s="47"/>
    </row>
    <row r="24">
      <c r="A24" s="42" t="s">
        <v>117</v>
      </c>
      <c r="B24" s="43" t="s">
        <v>226</v>
      </c>
      <c r="C24" s="44" t="s">
        <v>214</v>
      </c>
      <c r="D24" s="45" t="s">
        <v>209</v>
      </c>
      <c r="E24" s="46">
        <v>26</v>
      </c>
      <c r="F24" s="47"/>
    </row>
    <row r="25">
      <c r="A25" s="42" t="s">
        <v>34</v>
      </c>
      <c r="B25" s="48" t="s">
        <v>227</v>
      </c>
      <c r="C25" s="44" t="s">
        <v>208</v>
      </c>
      <c r="D25" s="45" t="s">
        <v>209</v>
      </c>
      <c r="E25" s="46">
        <v>30</v>
      </c>
      <c r="F25" s="47" t="s">
        <v>228</v>
      </c>
    </row>
    <row r="26">
      <c r="A26" s="42" t="s">
        <v>109</v>
      </c>
      <c r="B26" s="43" t="s">
        <v>229</v>
      </c>
      <c r="C26" s="44" t="s">
        <v>230</v>
      </c>
      <c r="D26" s="45" t="s">
        <v>225</v>
      </c>
      <c r="E26" s="46">
        <v>17</v>
      </c>
      <c r="F26" s="47"/>
    </row>
    <row r="27">
      <c r="A27" s="42" t="s">
        <v>21</v>
      </c>
      <c r="B27" s="43" t="s">
        <v>231</v>
      </c>
      <c r="C27" s="44" t="s">
        <v>208</v>
      </c>
      <c r="D27" s="45" t="s">
        <v>184</v>
      </c>
      <c r="E27" s="46">
        <v>28</v>
      </c>
      <c r="F27" s="47"/>
    </row>
    <row r="28">
      <c r="A28" s="42" t="s">
        <v>72</v>
      </c>
      <c r="B28" s="43" t="s">
        <v>232</v>
      </c>
      <c r="C28" s="44" t="s">
        <v>192</v>
      </c>
      <c r="D28" s="45" t="s">
        <v>196</v>
      </c>
      <c r="E28" s="46">
        <v>21</v>
      </c>
      <c r="F28" s="47"/>
    </row>
    <row r="29">
      <c r="A29" s="42" t="s">
        <v>155</v>
      </c>
      <c r="B29" s="43" t="s">
        <v>233</v>
      </c>
      <c r="C29" s="44" t="s">
        <v>234</v>
      </c>
      <c r="D29" s="45" t="s">
        <v>193</v>
      </c>
      <c r="E29" s="46">
        <v>23</v>
      </c>
      <c r="F29" s="47"/>
    </row>
    <row r="30">
      <c r="A30" s="42" t="s">
        <v>93</v>
      </c>
      <c r="B30" s="43" t="s">
        <v>235</v>
      </c>
      <c r="C30" s="44" t="s">
        <v>236</v>
      </c>
      <c r="D30" s="45" t="s">
        <v>187</v>
      </c>
      <c r="E30" s="46">
        <v>26</v>
      </c>
      <c r="F30" s="47"/>
    </row>
    <row r="31">
      <c r="A31" s="42" t="s">
        <v>144</v>
      </c>
      <c r="B31" s="43" t="s">
        <v>237</v>
      </c>
      <c r="C31" s="44" t="s">
        <v>236</v>
      </c>
      <c r="D31" s="45" t="s">
        <v>238</v>
      </c>
      <c r="E31" s="46">
        <v>16</v>
      </c>
      <c r="F31" s="47"/>
    </row>
    <row r="32">
      <c r="A32" s="42" t="s">
        <v>42</v>
      </c>
      <c r="B32" s="43" t="s">
        <v>239</v>
      </c>
      <c r="C32" s="44" t="s">
        <v>234</v>
      </c>
      <c r="D32" s="45" t="s">
        <v>201</v>
      </c>
      <c r="E32" s="46">
        <v>29</v>
      </c>
      <c r="F32" s="47"/>
    </row>
    <row r="33">
      <c r="A33" s="42" t="s">
        <v>164</v>
      </c>
      <c r="B33" s="43" t="s">
        <v>240</v>
      </c>
      <c r="C33" s="44" t="s">
        <v>241</v>
      </c>
      <c r="D33" s="45" t="s">
        <v>196</v>
      </c>
      <c r="E33" s="46">
        <v>28</v>
      </c>
      <c r="F33" s="47"/>
    </row>
    <row r="34">
      <c r="A34" s="42" t="s">
        <v>86</v>
      </c>
      <c r="B34" s="43" t="s">
        <v>242</v>
      </c>
      <c r="C34" s="44" t="s">
        <v>222</v>
      </c>
      <c r="D34" s="45" t="s">
        <v>223</v>
      </c>
      <c r="E34" s="46">
        <v>29</v>
      </c>
      <c r="F34" s="47"/>
    </row>
    <row r="35">
      <c r="A35" s="42" t="s">
        <v>26</v>
      </c>
      <c r="B35" s="43" t="s">
        <v>243</v>
      </c>
      <c r="C35" s="44" t="s">
        <v>208</v>
      </c>
      <c r="D35" s="45" t="s">
        <v>238</v>
      </c>
      <c r="E35" s="46">
        <v>26</v>
      </c>
      <c r="F35" s="47"/>
    </row>
    <row r="36">
      <c r="A36" s="42" t="s">
        <v>89</v>
      </c>
      <c r="B36" s="43" t="s">
        <v>244</v>
      </c>
      <c r="C36" s="44" t="s">
        <v>199</v>
      </c>
      <c r="D36" s="45" t="s">
        <v>201</v>
      </c>
      <c r="E36" s="46">
        <v>21</v>
      </c>
      <c r="F36" s="47"/>
    </row>
    <row r="37">
      <c r="A37" s="42" t="s">
        <v>124</v>
      </c>
      <c r="B37" s="43" t="s">
        <v>245</v>
      </c>
      <c r="C37" s="44" t="s">
        <v>218</v>
      </c>
      <c r="D37" s="45" t="s">
        <v>184</v>
      </c>
      <c r="E37" s="46">
        <v>26</v>
      </c>
      <c r="F37" s="47"/>
    </row>
    <row r="38">
      <c r="A38" s="42" t="s">
        <v>106</v>
      </c>
      <c r="B38" s="43" t="s">
        <v>246</v>
      </c>
      <c r="C38" s="44" t="s">
        <v>247</v>
      </c>
      <c r="D38" s="45" t="s">
        <v>205</v>
      </c>
      <c r="E38" s="46">
        <v>18</v>
      </c>
      <c r="F38" s="47"/>
    </row>
    <row r="39">
      <c r="A39" s="42" t="s">
        <v>60</v>
      </c>
      <c r="B39" s="43" t="s">
        <v>248</v>
      </c>
      <c r="C39" s="44" t="s">
        <v>208</v>
      </c>
      <c r="D39" s="45" t="s">
        <v>215</v>
      </c>
      <c r="E39" s="46">
        <v>22</v>
      </c>
      <c r="F39" s="47"/>
    </row>
    <row r="40">
      <c r="A40" s="42" t="s">
        <v>75</v>
      </c>
      <c r="B40" s="43" t="s">
        <v>154</v>
      </c>
      <c r="C40" s="44" t="s">
        <v>154</v>
      </c>
      <c r="D40" s="45" t="s">
        <v>154</v>
      </c>
      <c r="E40" s="46">
        <v>0</v>
      </c>
      <c r="F40" s="47"/>
    </row>
    <row r="41" ht="25.5">
      <c r="A41" s="42" t="s">
        <v>51</v>
      </c>
      <c r="B41" s="43" t="s">
        <v>249</v>
      </c>
      <c r="C41" s="44" t="s">
        <v>218</v>
      </c>
      <c r="D41" s="45" t="s">
        <v>209</v>
      </c>
      <c r="E41" s="46">
        <v>28</v>
      </c>
      <c r="F41" s="47"/>
    </row>
    <row r="42">
      <c r="A42" s="42" t="s">
        <v>168</v>
      </c>
      <c r="B42" s="43" t="s">
        <v>250</v>
      </c>
      <c r="C42" s="44" t="s">
        <v>234</v>
      </c>
      <c r="D42" s="45" t="s">
        <v>251</v>
      </c>
      <c r="E42" s="46">
        <v>16</v>
      </c>
      <c r="F42" s="47"/>
    </row>
    <row r="43">
      <c r="A43" s="42" t="s">
        <v>171</v>
      </c>
      <c r="B43" s="43" t="s">
        <v>252</v>
      </c>
      <c r="C43" s="44" t="s">
        <v>253</v>
      </c>
      <c r="D43" s="45" t="s">
        <v>215</v>
      </c>
      <c r="E43" s="46">
        <v>16</v>
      </c>
      <c r="F43" s="47"/>
    </row>
    <row r="44">
      <c r="A44" s="42" t="s">
        <v>149</v>
      </c>
      <c r="B44" s="43" t="s">
        <v>254</v>
      </c>
      <c r="C44" s="44" t="s">
        <v>214</v>
      </c>
      <c r="D44" s="45" t="s">
        <v>196</v>
      </c>
      <c r="E44" s="46">
        <v>22</v>
      </c>
      <c r="F44" s="47"/>
    </row>
    <row r="45">
      <c r="A45" s="42" t="s">
        <v>130</v>
      </c>
      <c r="B45" s="43" t="s">
        <v>255</v>
      </c>
      <c r="C45" s="44" t="s">
        <v>199</v>
      </c>
      <c r="D45" s="45" t="s">
        <v>238</v>
      </c>
      <c r="E45" s="46">
        <v>17</v>
      </c>
      <c r="F45" s="47"/>
    </row>
    <row r="46">
      <c r="A46" s="42" t="s">
        <v>162</v>
      </c>
      <c r="B46" s="43" t="s">
        <v>154</v>
      </c>
      <c r="C46" s="44" t="s">
        <v>154</v>
      </c>
      <c r="D46" s="45" t="s">
        <v>154</v>
      </c>
      <c r="E46" s="46">
        <v>0</v>
      </c>
      <c r="F46" s="47"/>
    </row>
    <row r="47" ht="25.5">
      <c r="A47" s="42" t="s">
        <v>64</v>
      </c>
      <c r="B47" s="43" t="s">
        <v>256</v>
      </c>
      <c r="C47" s="44" t="s">
        <v>208</v>
      </c>
      <c r="D47" s="45" t="s">
        <v>196</v>
      </c>
      <c r="E47" s="46">
        <v>28</v>
      </c>
      <c r="F47" s="47"/>
    </row>
    <row r="48">
      <c r="A48" s="42" t="s">
        <v>100</v>
      </c>
      <c r="B48" s="43" t="s">
        <v>154</v>
      </c>
      <c r="C48" s="44" t="s">
        <v>154</v>
      </c>
      <c r="D48" s="45" t="s">
        <v>154</v>
      </c>
      <c r="E48" s="46">
        <v>0</v>
      </c>
      <c r="F48" s="47"/>
    </row>
    <row r="49">
      <c r="A49" s="42" t="s">
        <v>127</v>
      </c>
      <c r="B49" s="43" t="s">
        <v>257</v>
      </c>
      <c r="C49" s="44" t="s">
        <v>258</v>
      </c>
      <c r="D49" s="45" t="s">
        <v>201</v>
      </c>
      <c r="E49" s="46">
        <v>19</v>
      </c>
      <c r="F49" s="47"/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pane xSplit="2" ySplit="1" topLeftCell="C2" activePane="bottomRight" state="frozen"/>
      <selection activeCell="C2" activeCellId="0" sqref="C2"/>
    </sheetView>
  </sheetViews>
  <sheetFormatPr defaultColWidth="12.630000000000001" defaultRowHeight="15.75" customHeight="1"/>
  <cols>
    <col customWidth="1" min="1" max="1" width="15.75"/>
    <col customWidth="1" min="2" max="2" width="27.5"/>
    <col customWidth="1" min="3" max="4" width="13.75"/>
    <col customWidth="1" min="5" max="5" width="16.879999999999999"/>
    <col customWidth="1" min="6" max="8" width="16"/>
    <col customWidth="1" min="9" max="20" width="6.3799999999999999"/>
    <col customWidth="1" min="21" max="21" width="15.75"/>
    <col customWidth="1" min="22" max="22" width="12.130000000000001"/>
    <col customWidth="1" min="23" max="23" width="11.75"/>
    <col customWidth="1" min="24" max="32" width="9.5"/>
  </cols>
  <sheetData>
    <row r="1" ht="42.75">
      <c r="A1" s="49" t="s">
        <v>259</v>
      </c>
      <c r="B1" s="50" t="s">
        <v>260</v>
      </c>
      <c r="C1" s="51" t="s">
        <v>261</v>
      </c>
      <c r="D1" s="52" t="s">
        <v>262</v>
      </c>
      <c r="E1" s="53" t="s">
        <v>263</v>
      </c>
      <c r="F1" s="53" t="s">
        <v>264</v>
      </c>
      <c r="G1" s="53" t="s">
        <v>265</v>
      </c>
      <c r="H1" s="53" t="s">
        <v>266</v>
      </c>
      <c r="I1" s="54" t="s">
        <v>267</v>
      </c>
      <c r="J1" s="54" t="s">
        <v>268</v>
      </c>
      <c r="K1" s="54" t="s">
        <v>269</v>
      </c>
      <c r="L1" s="54" t="s">
        <v>270</v>
      </c>
      <c r="M1" s="54" t="s">
        <v>271</v>
      </c>
      <c r="N1" s="54" t="s">
        <v>272</v>
      </c>
      <c r="O1" s="54" t="s">
        <v>273</v>
      </c>
      <c r="P1" s="54" t="s">
        <v>274</v>
      </c>
      <c r="Q1" s="54" t="s">
        <v>275</v>
      </c>
      <c r="R1" s="54" t="s">
        <v>276</v>
      </c>
      <c r="S1" s="54" t="s">
        <v>277</v>
      </c>
      <c r="T1" s="54" t="s">
        <v>278</v>
      </c>
      <c r="U1" s="53" t="s">
        <v>279</v>
      </c>
      <c r="V1" s="55" t="s">
        <v>280</v>
      </c>
      <c r="W1" s="55" t="s">
        <v>281</v>
      </c>
      <c r="X1" s="55" t="s">
        <v>282</v>
      </c>
      <c r="Y1" s="55" t="s">
        <v>283</v>
      </c>
      <c r="Z1" s="55" t="s">
        <v>284</v>
      </c>
      <c r="AA1" s="55" t="s">
        <v>285</v>
      </c>
      <c r="AB1" s="55" t="s">
        <v>286</v>
      </c>
      <c r="AC1" s="55" t="s">
        <v>287</v>
      </c>
      <c r="AD1" s="55" t="s">
        <v>288</v>
      </c>
      <c r="AE1" s="55" t="s">
        <v>289</v>
      </c>
      <c r="AF1" s="55" t="s">
        <v>290</v>
      </c>
    </row>
    <row r="2" ht="28.5">
      <c r="A2" s="56" t="s">
        <v>104</v>
      </c>
      <c r="B2" s="57" t="s">
        <v>291</v>
      </c>
      <c r="C2" s="58">
        <f t="shared" ref="C2:C5" si="15">IF(D2&gt;8, $E$2+D2, (D2/10)*($E$2+D2))</f>
        <v>84.366666670000001</v>
      </c>
      <c r="D2" s="59">
        <v>10</v>
      </c>
      <c r="E2" s="60">
        <f>F2+G2+H2+U2</f>
        <v>74.366666670000001</v>
      </c>
      <c r="F2" s="61">
        <f>AVERAGE(I2:M2,O2,Q2:S2)/20*30</f>
        <v>27.666666670000001</v>
      </c>
      <c r="G2" s="61">
        <f>AVERAGE(N2,P2)</f>
        <v>19</v>
      </c>
      <c r="H2" s="62">
        <f>AVERAGE(T2)*10/20</f>
        <v>10</v>
      </c>
      <c r="I2" s="63">
        <v>18</v>
      </c>
      <c r="J2" s="63">
        <v>20</v>
      </c>
      <c r="K2" s="63">
        <v>17</v>
      </c>
      <c r="L2" s="63">
        <v>18</v>
      </c>
      <c r="M2" s="63">
        <v>20</v>
      </c>
      <c r="N2" s="64">
        <v>19</v>
      </c>
      <c r="O2" s="63">
        <v>17</v>
      </c>
      <c r="P2" s="64">
        <v>19</v>
      </c>
      <c r="Q2" s="63">
        <v>18</v>
      </c>
      <c r="R2" s="63">
        <v>20</v>
      </c>
      <c r="S2" s="63">
        <v>18</v>
      </c>
      <c r="T2" s="65">
        <v>20</v>
      </c>
      <c r="U2" s="66">
        <f>AVERAGE(V2:AF2)</f>
        <v>17.699999999999999</v>
      </c>
      <c r="V2" s="63" t="s">
        <v>292</v>
      </c>
      <c r="W2" s="63">
        <v>19</v>
      </c>
      <c r="X2" s="63">
        <v>18</v>
      </c>
      <c r="Y2" s="63">
        <v>18</v>
      </c>
      <c r="Z2" s="63">
        <v>17</v>
      </c>
      <c r="AA2" s="63">
        <v>18</v>
      </c>
      <c r="AB2" s="63">
        <v>19</v>
      </c>
      <c r="AC2" s="63">
        <v>19</v>
      </c>
      <c r="AD2" s="63">
        <v>19</v>
      </c>
      <c r="AE2" s="63">
        <v>13</v>
      </c>
      <c r="AF2" s="63">
        <v>17</v>
      </c>
    </row>
    <row r="3" ht="28.5">
      <c r="A3" s="67" t="s">
        <v>34</v>
      </c>
      <c r="B3" s="57" t="s">
        <v>291</v>
      </c>
      <c r="C3" s="58">
        <f t="shared" si="15"/>
        <v>84.366666670000001</v>
      </c>
      <c r="D3" s="59">
        <v>10</v>
      </c>
      <c r="E3" s="68"/>
      <c r="F3" s="68"/>
      <c r="G3" s="68"/>
      <c r="H3" s="68"/>
      <c r="U3" s="68"/>
    </row>
    <row r="4" ht="28.5">
      <c r="A4" s="67" t="s">
        <v>93</v>
      </c>
      <c r="B4" s="57" t="s">
        <v>291</v>
      </c>
      <c r="C4" s="58">
        <f t="shared" si="15"/>
        <v>84.366666670000001</v>
      </c>
      <c r="D4" s="59">
        <v>10</v>
      </c>
      <c r="E4" s="69"/>
      <c r="F4" s="69"/>
      <c r="G4" s="69"/>
      <c r="H4" s="69"/>
      <c r="U4" s="69"/>
    </row>
    <row r="5" ht="28.5">
      <c r="A5" s="67" t="s">
        <v>130</v>
      </c>
      <c r="B5" s="57" t="s">
        <v>291</v>
      </c>
      <c r="C5" s="58">
        <f t="shared" si="15"/>
        <v>65.893333330000004</v>
      </c>
      <c r="D5" s="59">
        <v>8</v>
      </c>
      <c r="E5" s="68"/>
      <c r="F5" s="68"/>
      <c r="G5" s="68"/>
      <c r="H5" s="68"/>
      <c r="U5" s="68"/>
    </row>
    <row r="6">
      <c r="A6" s="70" t="s">
        <v>48</v>
      </c>
      <c r="B6" s="71" t="s">
        <v>293</v>
      </c>
      <c r="C6" s="72">
        <f t="shared" ref="C6:C9" si="16">IF(D6&gt;8, $E$6+D6, (D6/10)*($E$6+D6))</f>
        <v>76.666666669999998</v>
      </c>
      <c r="D6" s="73">
        <v>10</v>
      </c>
      <c r="E6" s="74">
        <f>F6+G6+H6+U6</f>
        <v>66.666666669999998</v>
      </c>
      <c r="F6" s="74">
        <f>AVERAGE(I6:M6,O6,Q6:S6)/20*30</f>
        <v>24.166666670000001</v>
      </c>
      <c r="G6" s="74">
        <f>AVERAGE(N6,P6)</f>
        <v>18</v>
      </c>
      <c r="H6" s="75">
        <f>AVERAGE(T6)*10/20</f>
        <v>9</v>
      </c>
      <c r="I6" s="76">
        <v>16</v>
      </c>
      <c r="J6" s="76">
        <v>15</v>
      </c>
      <c r="K6" s="76">
        <v>16</v>
      </c>
      <c r="L6" s="76">
        <v>18</v>
      </c>
      <c r="M6" s="76">
        <v>14</v>
      </c>
      <c r="N6" s="77">
        <v>18</v>
      </c>
      <c r="O6" s="76">
        <v>16</v>
      </c>
      <c r="P6" s="77">
        <v>18</v>
      </c>
      <c r="Q6" s="76">
        <v>17</v>
      </c>
      <c r="R6" s="76">
        <v>17</v>
      </c>
      <c r="S6" s="76">
        <v>16</v>
      </c>
      <c r="T6" s="65">
        <v>18</v>
      </c>
      <c r="U6" s="78">
        <f>AVERAGE(V6:AF6)</f>
        <v>15.5</v>
      </c>
      <c r="V6" s="76">
        <v>14</v>
      </c>
      <c r="W6" s="76" t="s">
        <v>292</v>
      </c>
      <c r="X6" s="76">
        <v>15</v>
      </c>
      <c r="Y6" s="76">
        <v>16</v>
      </c>
      <c r="Z6" s="76">
        <v>15</v>
      </c>
      <c r="AA6" s="76">
        <v>17</v>
      </c>
      <c r="AB6" s="76">
        <v>15</v>
      </c>
      <c r="AC6" s="76">
        <v>18</v>
      </c>
      <c r="AD6" s="76">
        <v>17</v>
      </c>
      <c r="AE6" s="76">
        <v>13</v>
      </c>
      <c r="AF6" s="76">
        <v>15</v>
      </c>
    </row>
    <row r="7">
      <c r="A7" s="79" t="s">
        <v>294</v>
      </c>
      <c r="B7" s="71" t="s">
        <v>293</v>
      </c>
      <c r="C7" s="72">
        <f t="shared" si="16"/>
        <v>0</v>
      </c>
      <c r="D7" s="73">
        <v>0</v>
      </c>
      <c r="E7" s="68"/>
      <c r="F7" s="68"/>
      <c r="G7" s="68"/>
      <c r="H7" s="68"/>
      <c r="U7" s="68"/>
    </row>
    <row r="8">
      <c r="A8" s="79" t="s">
        <v>141</v>
      </c>
      <c r="B8" s="71" t="s">
        <v>293</v>
      </c>
      <c r="C8" s="72">
        <f t="shared" si="16"/>
        <v>76.666666669999998</v>
      </c>
      <c r="D8" s="73">
        <v>10</v>
      </c>
      <c r="E8" s="69"/>
      <c r="F8" s="69"/>
      <c r="G8" s="69"/>
      <c r="H8" s="69"/>
      <c r="U8" s="69"/>
    </row>
    <row r="9">
      <c r="A9" s="79" t="s">
        <v>79</v>
      </c>
      <c r="B9" s="71" t="s">
        <v>293</v>
      </c>
      <c r="C9" s="72">
        <f t="shared" si="16"/>
        <v>76.666666669999998</v>
      </c>
      <c r="D9" s="73">
        <v>10</v>
      </c>
      <c r="E9" s="68"/>
      <c r="F9" s="68"/>
      <c r="G9" s="68"/>
      <c r="H9" s="68"/>
      <c r="U9" s="68"/>
    </row>
    <row r="10">
      <c r="A10" s="56" t="s">
        <v>117</v>
      </c>
      <c r="B10" s="80" t="s">
        <v>295</v>
      </c>
      <c r="C10" s="58">
        <f t="shared" ref="C10:C13" si="17">IF(D10&gt;8, $E$10+D10, (D10/10)*($E$10+D10))</f>
        <v>81.466666669999995</v>
      </c>
      <c r="D10" s="59">
        <v>10</v>
      </c>
      <c r="E10" s="61">
        <f>F10+G10+H10+U10</f>
        <v>71.466666669999995</v>
      </c>
      <c r="F10" s="61">
        <f>AVERAGE(I10,K10,L10,N10:S10)/20*30</f>
        <v>26.166666670000001</v>
      </c>
      <c r="G10" s="61">
        <f>AVERAGE(J10,M10)</f>
        <v>18.5</v>
      </c>
      <c r="H10" s="62">
        <f>AVERAGE(T10)*10/20</f>
        <v>10</v>
      </c>
      <c r="I10" s="63">
        <v>17</v>
      </c>
      <c r="J10" s="64">
        <v>19</v>
      </c>
      <c r="K10" s="63">
        <v>18</v>
      </c>
      <c r="L10" s="63">
        <v>20</v>
      </c>
      <c r="M10" s="64">
        <v>18</v>
      </c>
      <c r="N10" s="63">
        <v>16</v>
      </c>
      <c r="O10" s="63">
        <v>15</v>
      </c>
      <c r="P10" s="63">
        <v>19</v>
      </c>
      <c r="Q10" s="63">
        <v>18</v>
      </c>
      <c r="R10" s="63">
        <v>17</v>
      </c>
      <c r="S10" s="63">
        <v>17</v>
      </c>
      <c r="T10" s="65">
        <v>20</v>
      </c>
      <c r="U10" s="66">
        <f>AVERAGE(V10:AF10)</f>
        <v>16.800000000000001</v>
      </c>
      <c r="V10" s="63">
        <v>15</v>
      </c>
      <c r="W10" s="63">
        <v>17</v>
      </c>
      <c r="X10" s="63" t="s">
        <v>292</v>
      </c>
      <c r="Y10" s="63">
        <v>18</v>
      </c>
      <c r="Z10" s="63">
        <v>15</v>
      </c>
      <c r="AA10" s="63">
        <v>16</v>
      </c>
      <c r="AB10" s="63">
        <v>17</v>
      </c>
      <c r="AC10" s="63">
        <v>18</v>
      </c>
      <c r="AD10" s="63">
        <v>17</v>
      </c>
      <c r="AE10" s="63">
        <v>18</v>
      </c>
      <c r="AF10" s="63">
        <v>17</v>
      </c>
    </row>
    <row r="11">
      <c r="A11" s="67" t="s">
        <v>137</v>
      </c>
      <c r="B11" s="80" t="s">
        <v>295</v>
      </c>
      <c r="C11" s="58">
        <f t="shared" si="17"/>
        <v>81.466666669999995</v>
      </c>
      <c r="D11" s="81">
        <v>10</v>
      </c>
      <c r="E11" s="68"/>
      <c r="F11" s="68"/>
      <c r="G11" s="68"/>
      <c r="H11" s="68"/>
      <c r="U11" s="68"/>
    </row>
    <row r="12">
      <c r="A12" s="67" t="s">
        <v>72</v>
      </c>
      <c r="B12" s="80" t="s">
        <v>295</v>
      </c>
      <c r="C12" s="58">
        <f t="shared" si="17"/>
        <v>81.466666669999995</v>
      </c>
      <c r="D12" s="59">
        <v>10</v>
      </c>
      <c r="E12" s="69"/>
      <c r="F12" s="69"/>
      <c r="G12" s="69"/>
      <c r="H12" s="69"/>
      <c r="U12" s="69"/>
    </row>
    <row r="13">
      <c r="A13" s="67" t="s">
        <v>162</v>
      </c>
      <c r="B13" s="80" t="s">
        <v>295</v>
      </c>
      <c r="C13" s="58">
        <f t="shared" si="17"/>
        <v>63.573333329999997</v>
      </c>
      <c r="D13" s="59">
        <v>8</v>
      </c>
      <c r="E13" s="68"/>
      <c r="F13" s="68"/>
      <c r="G13" s="68"/>
      <c r="H13" s="68"/>
      <c r="U13" s="68"/>
    </row>
    <row r="14">
      <c r="A14" s="70" t="s">
        <v>26</v>
      </c>
      <c r="B14" s="82" t="s">
        <v>296</v>
      </c>
      <c r="C14" s="72">
        <f t="shared" ref="C14:C17" si="18">IF(D14&gt;8, $E$14+D14, (D14/10)*($E$14+D14))</f>
        <v>84.666666669999998</v>
      </c>
      <c r="D14" s="73">
        <v>10</v>
      </c>
      <c r="E14" s="83">
        <f>F14+G14+H14+U14</f>
        <v>74.666666669999998</v>
      </c>
      <c r="F14" s="74">
        <f>AVERAGE(I14,K14,L14,N14:S14)/20*30</f>
        <v>27.666666670000001</v>
      </c>
      <c r="G14" s="74">
        <f>AVERAGE(J14,M14)</f>
        <v>19</v>
      </c>
      <c r="H14" s="75">
        <f>AVERAGE(T14)*10/20</f>
        <v>9.5</v>
      </c>
      <c r="I14" s="76">
        <v>19</v>
      </c>
      <c r="J14" s="77">
        <v>19</v>
      </c>
      <c r="K14" s="76">
        <v>18</v>
      </c>
      <c r="L14" s="76">
        <v>20</v>
      </c>
      <c r="M14" s="77">
        <v>19</v>
      </c>
      <c r="N14" s="76">
        <v>16</v>
      </c>
      <c r="O14" s="76">
        <v>18</v>
      </c>
      <c r="P14" s="76">
        <v>19</v>
      </c>
      <c r="Q14" s="76">
        <v>20</v>
      </c>
      <c r="R14" s="76">
        <v>19</v>
      </c>
      <c r="S14" s="76">
        <v>17</v>
      </c>
      <c r="T14" s="65">
        <v>19</v>
      </c>
      <c r="U14" s="78">
        <f>AVERAGE(V14:AF14)</f>
        <v>18.5</v>
      </c>
      <c r="V14" s="76">
        <v>19</v>
      </c>
      <c r="W14" s="76">
        <v>17</v>
      </c>
      <c r="X14" s="76">
        <v>17</v>
      </c>
      <c r="Y14" s="76" t="s">
        <v>292</v>
      </c>
      <c r="Z14" s="76">
        <v>20</v>
      </c>
      <c r="AA14" s="76">
        <v>20</v>
      </c>
      <c r="AB14" s="76">
        <v>17</v>
      </c>
      <c r="AC14" s="76">
        <v>20</v>
      </c>
      <c r="AD14" s="76">
        <v>17</v>
      </c>
      <c r="AE14" s="76">
        <v>18</v>
      </c>
      <c r="AF14" s="76">
        <v>20</v>
      </c>
    </row>
    <row r="15">
      <c r="A15" s="79" t="s">
        <v>155</v>
      </c>
      <c r="B15" s="82" t="s">
        <v>296</v>
      </c>
      <c r="C15" s="72">
        <f t="shared" si="18"/>
        <v>48.399999999999999</v>
      </c>
      <c r="D15" s="84">
        <v>6</v>
      </c>
      <c r="E15" s="68"/>
      <c r="F15" s="68"/>
      <c r="G15" s="68"/>
      <c r="H15" s="68"/>
      <c r="U15" s="68"/>
    </row>
    <row r="16">
      <c r="A16" s="79" t="s">
        <v>38</v>
      </c>
      <c r="B16" s="82" t="s">
        <v>296</v>
      </c>
      <c r="C16" s="72">
        <f t="shared" si="18"/>
        <v>84.666666669999998</v>
      </c>
      <c r="D16" s="73">
        <v>10</v>
      </c>
      <c r="E16" s="69"/>
      <c r="F16" s="69"/>
      <c r="G16" s="69"/>
      <c r="H16" s="69"/>
      <c r="U16" s="69"/>
    </row>
    <row r="17">
      <c r="A17" s="79" t="s">
        <v>127</v>
      </c>
      <c r="B17" s="82" t="s">
        <v>296</v>
      </c>
      <c r="C17" s="72">
        <f t="shared" si="18"/>
        <v>83.666666669999998</v>
      </c>
      <c r="D17" s="73">
        <v>9</v>
      </c>
      <c r="E17" s="68"/>
      <c r="F17" s="68"/>
      <c r="G17" s="68"/>
      <c r="H17" s="68"/>
      <c r="U17" s="68"/>
    </row>
    <row r="18">
      <c r="A18" s="56" t="s">
        <v>123</v>
      </c>
      <c r="B18" s="80" t="s">
        <v>297</v>
      </c>
      <c r="C18" s="58">
        <f t="shared" ref="C18:C21" si="19">IF(D18&gt;8, $E$18+D18, (D18/10)*($E$18+D18))</f>
        <v>81.966666669999995</v>
      </c>
      <c r="D18" s="59">
        <v>10</v>
      </c>
      <c r="E18" s="61">
        <f>F18+G18+H18+U18</f>
        <v>71.966666669999995</v>
      </c>
      <c r="F18" s="61">
        <f>AVERAGE(I18:O18,Q18,S18)/20*30</f>
        <v>26.166666670000001</v>
      </c>
      <c r="G18" s="61">
        <f>AVERAGE(P18,R18)</f>
        <v>18.5</v>
      </c>
      <c r="H18" s="62">
        <f>AVERAGE(T18)*10/20</f>
        <v>9.5</v>
      </c>
      <c r="I18" s="63">
        <v>17</v>
      </c>
      <c r="J18" s="63">
        <v>19</v>
      </c>
      <c r="K18" s="63">
        <v>17</v>
      </c>
      <c r="L18" s="63">
        <v>18</v>
      </c>
      <c r="M18" s="63">
        <v>17</v>
      </c>
      <c r="N18" s="63">
        <v>16</v>
      </c>
      <c r="O18" s="63">
        <v>17</v>
      </c>
      <c r="P18" s="64">
        <v>17</v>
      </c>
      <c r="Q18" s="63">
        <v>17</v>
      </c>
      <c r="R18" s="64">
        <v>20</v>
      </c>
      <c r="S18" s="63">
        <v>19</v>
      </c>
      <c r="T18" s="65">
        <v>19</v>
      </c>
      <c r="U18" s="66">
        <f>AVERAGE(V18:AF18)</f>
        <v>17.800000000000001</v>
      </c>
      <c r="V18" s="63">
        <v>17</v>
      </c>
      <c r="W18" s="63">
        <v>18</v>
      </c>
      <c r="X18" s="63">
        <v>19</v>
      </c>
      <c r="Y18" s="63">
        <v>19</v>
      </c>
      <c r="Z18" s="63" t="s">
        <v>292</v>
      </c>
      <c r="AA18" s="63">
        <v>18</v>
      </c>
      <c r="AB18" s="63">
        <v>17</v>
      </c>
      <c r="AC18" s="63">
        <v>18</v>
      </c>
      <c r="AD18" s="63">
        <v>17</v>
      </c>
      <c r="AE18" s="63">
        <v>15</v>
      </c>
      <c r="AF18" s="63">
        <v>20</v>
      </c>
    </row>
    <row r="19">
      <c r="A19" s="67" t="s">
        <v>121</v>
      </c>
      <c r="B19" s="80" t="s">
        <v>297</v>
      </c>
      <c r="C19" s="58">
        <f t="shared" si="19"/>
        <v>81.966666669999995</v>
      </c>
      <c r="D19" s="81">
        <v>10</v>
      </c>
      <c r="E19" s="68"/>
      <c r="F19" s="68"/>
      <c r="G19" s="68"/>
      <c r="H19" s="68"/>
      <c r="U19" s="68"/>
    </row>
    <row r="20">
      <c r="A20" s="67" t="s">
        <v>144</v>
      </c>
      <c r="B20" s="80" t="s">
        <v>297</v>
      </c>
      <c r="C20" s="58">
        <f t="shared" si="19"/>
        <v>63.973333330000003</v>
      </c>
      <c r="D20" s="59">
        <v>8</v>
      </c>
      <c r="E20" s="69"/>
      <c r="F20" s="69"/>
      <c r="G20" s="69"/>
      <c r="H20" s="69"/>
      <c r="U20" s="69"/>
    </row>
    <row r="21">
      <c r="A21" s="67" t="s">
        <v>124</v>
      </c>
      <c r="B21" s="80" t="s">
        <v>297</v>
      </c>
      <c r="C21" s="58">
        <f t="shared" si="19"/>
        <v>63.973333330000003</v>
      </c>
      <c r="D21" s="59">
        <v>8</v>
      </c>
      <c r="E21" s="68"/>
      <c r="F21" s="68"/>
      <c r="G21" s="68"/>
      <c r="H21" s="68"/>
      <c r="U21" s="68"/>
    </row>
    <row r="22">
      <c r="A22" s="70" t="s">
        <v>45</v>
      </c>
      <c r="B22" s="71" t="s">
        <v>298</v>
      </c>
      <c r="C22" s="72">
        <f t="shared" ref="C22:C25" si="20">IF(D22&gt;8, $E$22+D22, (D22/10)*($E$22+D22))</f>
        <v>82.033333330000005</v>
      </c>
      <c r="D22" s="73">
        <v>10</v>
      </c>
      <c r="E22" s="74">
        <f>F22+G22+H22+U22</f>
        <v>72.033333330000005</v>
      </c>
      <c r="F22" s="74">
        <f>AVERAGE(I22:O22,Q22,S22)/20*30</f>
        <v>25.333333329999999</v>
      </c>
      <c r="G22" s="74">
        <f>AVERAGE(P22,R22)</f>
        <v>19</v>
      </c>
      <c r="H22" s="75">
        <f>AVERAGE(T22)*10/20</f>
        <v>10</v>
      </c>
      <c r="I22" s="76">
        <v>16</v>
      </c>
      <c r="J22" s="76">
        <v>15</v>
      </c>
      <c r="K22" s="76">
        <v>17</v>
      </c>
      <c r="L22" s="76">
        <v>20</v>
      </c>
      <c r="M22" s="76">
        <v>14</v>
      </c>
      <c r="N22" s="76">
        <v>17</v>
      </c>
      <c r="O22" s="76">
        <v>19</v>
      </c>
      <c r="P22" s="77">
        <v>19</v>
      </c>
      <c r="Q22" s="76">
        <v>16</v>
      </c>
      <c r="R22" s="77">
        <v>19</v>
      </c>
      <c r="S22" s="76">
        <v>18</v>
      </c>
      <c r="T22" s="65">
        <v>20</v>
      </c>
      <c r="U22" s="78">
        <f>AVERAGE(V22:AF22)</f>
        <v>17.699999999999999</v>
      </c>
      <c r="V22" s="76">
        <v>20</v>
      </c>
      <c r="W22" s="76">
        <v>20</v>
      </c>
      <c r="X22" s="76">
        <v>16</v>
      </c>
      <c r="Y22" s="76">
        <v>18</v>
      </c>
      <c r="Z22" s="76">
        <v>16</v>
      </c>
      <c r="AA22" s="76" t="s">
        <v>292</v>
      </c>
      <c r="AB22" s="76">
        <v>20</v>
      </c>
      <c r="AC22" s="76">
        <v>18</v>
      </c>
      <c r="AD22" s="76">
        <v>17</v>
      </c>
      <c r="AE22" s="76">
        <v>14</v>
      </c>
      <c r="AF22" s="76">
        <v>18</v>
      </c>
    </row>
    <row r="23">
      <c r="A23" s="79" t="s">
        <v>158</v>
      </c>
      <c r="B23" s="71" t="s">
        <v>298</v>
      </c>
      <c r="C23" s="72">
        <f t="shared" si="20"/>
        <v>46.82</v>
      </c>
      <c r="D23" s="73">
        <v>6</v>
      </c>
      <c r="E23" s="68"/>
      <c r="F23" s="68"/>
      <c r="G23" s="68"/>
      <c r="H23" s="68"/>
      <c r="U23" s="68"/>
    </row>
    <row r="24">
      <c r="A24" s="79" t="s">
        <v>111</v>
      </c>
      <c r="B24" s="71" t="s">
        <v>298</v>
      </c>
      <c r="C24" s="72">
        <f t="shared" si="20"/>
        <v>82.033333330000005</v>
      </c>
      <c r="D24" s="73">
        <v>10</v>
      </c>
      <c r="E24" s="69"/>
      <c r="F24" s="69"/>
      <c r="G24" s="69"/>
      <c r="H24" s="69"/>
      <c r="U24" s="69"/>
    </row>
    <row r="25">
      <c r="A25" s="79" t="s">
        <v>86</v>
      </c>
      <c r="B25" s="71" t="s">
        <v>298</v>
      </c>
      <c r="C25" s="72">
        <f t="shared" si="20"/>
        <v>82.033333330000005</v>
      </c>
      <c r="D25" s="73">
        <v>10</v>
      </c>
      <c r="E25" s="68"/>
      <c r="F25" s="68"/>
      <c r="G25" s="68"/>
      <c r="H25" s="68"/>
      <c r="U25" s="68"/>
    </row>
    <row r="26">
      <c r="A26" s="56" t="s">
        <v>21</v>
      </c>
      <c r="B26" s="80" t="s">
        <v>299</v>
      </c>
      <c r="C26" s="58">
        <f t="shared" ref="C26:C29" si="21">IF(D26&gt;8, $E$26+D26, (D26/10)*($E$26+D26))</f>
        <v>80.799999999999997</v>
      </c>
      <c r="D26" s="81">
        <v>10</v>
      </c>
      <c r="E26" s="61">
        <f>F26+G26+H26+U26</f>
        <v>70.799999999999997</v>
      </c>
      <c r="F26" s="61">
        <f>AVERAGE(J26,K26,M26:S26)/20*30</f>
        <v>27</v>
      </c>
      <c r="G26" s="61">
        <f>AVERAGE(I26,L26)</f>
        <v>18</v>
      </c>
      <c r="H26" s="62">
        <f>AVERAGE(T26)*10/20</f>
        <v>10</v>
      </c>
      <c r="I26" s="64">
        <v>20</v>
      </c>
      <c r="J26" s="85">
        <v>19</v>
      </c>
      <c r="K26" s="85">
        <v>19</v>
      </c>
      <c r="L26" s="64">
        <v>16</v>
      </c>
      <c r="M26" s="85">
        <v>19</v>
      </c>
      <c r="N26" s="85">
        <v>17</v>
      </c>
      <c r="O26" s="85">
        <v>17</v>
      </c>
      <c r="P26" s="85">
        <v>17</v>
      </c>
      <c r="Q26" s="85">
        <v>19</v>
      </c>
      <c r="R26" s="85">
        <v>19</v>
      </c>
      <c r="S26" s="85">
        <v>16</v>
      </c>
      <c r="T26" s="86">
        <v>20</v>
      </c>
      <c r="U26" s="66">
        <f>AVERAGE(V26:AF26)</f>
        <v>15.800000000000001</v>
      </c>
      <c r="V26" s="85">
        <v>18</v>
      </c>
      <c r="W26" s="85">
        <v>18</v>
      </c>
      <c r="X26" s="85">
        <v>17</v>
      </c>
      <c r="Y26" s="85">
        <v>18</v>
      </c>
      <c r="Z26" s="85">
        <v>12</v>
      </c>
      <c r="AA26" s="85">
        <v>14</v>
      </c>
      <c r="AB26" s="85" t="s">
        <v>292</v>
      </c>
      <c r="AC26" s="85">
        <v>17</v>
      </c>
      <c r="AD26" s="85">
        <v>16</v>
      </c>
      <c r="AE26" s="85">
        <v>14</v>
      </c>
      <c r="AF26" s="85">
        <v>14</v>
      </c>
    </row>
    <row r="27">
      <c r="A27" s="67" t="s">
        <v>57</v>
      </c>
      <c r="B27" s="80" t="s">
        <v>299</v>
      </c>
      <c r="C27" s="58">
        <f t="shared" si="21"/>
        <v>80.799999999999997</v>
      </c>
      <c r="D27" s="59">
        <v>10</v>
      </c>
      <c r="E27" s="68"/>
      <c r="F27" s="68"/>
      <c r="G27" s="68"/>
      <c r="H27" s="68"/>
      <c r="U27" s="68"/>
    </row>
    <row r="28">
      <c r="A28" s="67" t="s">
        <v>55</v>
      </c>
      <c r="B28" s="80" t="s">
        <v>299</v>
      </c>
      <c r="C28" s="58">
        <f t="shared" si="21"/>
        <v>80.799999999999997</v>
      </c>
      <c r="D28" s="59">
        <v>10</v>
      </c>
      <c r="E28" s="69"/>
      <c r="F28" s="69"/>
      <c r="G28" s="69"/>
      <c r="H28" s="69"/>
      <c r="U28" s="69"/>
    </row>
    <row r="29">
      <c r="A29" s="67" t="s">
        <v>89</v>
      </c>
      <c r="B29" s="80" t="s">
        <v>299</v>
      </c>
      <c r="C29" s="58">
        <f t="shared" si="21"/>
        <v>80.799999999999997</v>
      </c>
      <c r="D29" s="59">
        <v>10</v>
      </c>
      <c r="E29" s="68"/>
      <c r="F29" s="68"/>
      <c r="G29" s="68"/>
      <c r="H29" s="68"/>
      <c r="U29" s="68"/>
    </row>
    <row r="30">
      <c r="A30" s="70" t="s">
        <v>68</v>
      </c>
      <c r="B30" s="71" t="s">
        <v>300</v>
      </c>
      <c r="C30" s="72">
        <f t="shared" ref="C30:C33" si="22">IF(D30&gt;8, $E$30+D30, (D30/10)*($E$30+D30))</f>
        <v>78.033333330000005</v>
      </c>
      <c r="D30" s="73">
        <v>10</v>
      </c>
      <c r="E30" s="74">
        <f>F30+G30+H30+U30</f>
        <v>68.033333330000005</v>
      </c>
      <c r="F30" s="74">
        <f>AVERAGE(J30,K30,M30:S30)/20*30</f>
        <v>23.333333329999999</v>
      </c>
      <c r="G30" s="74">
        <f>AVERAGE(I30,L30)</f>
        <v>19</v>
      </c>
      <c r="H30" s="75">
        <f>AVERAGE(T30)*10/20</f>
        <v>9</v>
      </c>
      <c r="I30" s="77">
        <v>19</v>
      </c>
      <c r="J30" s="76">
        <v>14</v>
      </c>
      <c r="K30" s="76">
        <v>16</v>
      </c>
      <c r="L30" s="77">
        <v>19</v>
      </c>
      <c r="M30" s="76">
        <v>12</v>
      </c>
      <c r="N30" s="76">
        <v>16</v>
      </c>
      <c r="O30" s="76">
        <v>17</v>
      </c>
      <c r="P30" s="76">
        <v>19</v>
      </c>
      <c r="Q30" s="76">
        <v>16</v>
      </c>
      <c r="R30" s="76">
        <v>17</v>
      </c>
      <c r="S30" s="76">
        <v>13</v>
      </c>
      <c r="T30" s="65">
        <v>18</v>
      </c>
      <c r="U30" s="78">
        <f>AVERAGE(V30:AF30)</f>
        <v>16.699999999999999</v>
      </c>
      <c r="V30" s="76">
        <v>17</v>
      </c>
      <c r="W30" s="76">
        <v>18</v>
      </c>
      <c r="X30" s="76">
        <v>16</v>
      </c>
      <c r="Y30" s="76">
        <v>17</v>
      </c>
      <c r="Z30" s="76">
        <v>14</v>
      </c>
      <c r="AA30" s="76">
        <v>19</v>
      </c>
      <c r="AB30" s="76">
        <v>13</v>
      </c>
      <c r="AC30" s="76" t="s">
        <v>292</v>
      </c>
      <c r="AD30" s="76">
        <v>18</v>
      </c>
      <c r="AE30" s="76">
        <v>18</v>
      </c>
      <c r="AF30" s="76">
        <v>17</v>
      </c>
    </row>
    <row r="31">
      <c r="A31" s="79" t="s">
        <v>146</v>
      </c>
      <c r="B31" s="71" t="s">
        <v>300</v>
      </c>
      <c r="C31" s="72">
        <f t="shared" si="22"/>
        <v>77.033333330000005</v>
      </c>
      <c r="D31" s="73">
        <v>9</v>
      </c>
      <c r="E31" s="68"/>
      <c r="F31" s="68"/>
      <c r="G31" s="68"/>
      <c r="H31" s="68"/>
      <c r="U31" s="68"/>
    </row>
    <row r="32">
      <c r="A32" s="79" t="s">
        <v>97</v>
      </c>
      <c r="B32" s="71" t="s">
        <v>300</v>
      </c>
      <c r="C32" s="72">
        <f t="shared" si="22"/>
        <v>78.033333330000005</v>
      </c>
      <c r="D32" s="73">
        <v>10</v>
      </c>
      <c r="E32" s="69"/>
      <c r="F32" s="69"/>
      <c r="G32" s="69"/>
      <c r="H32" s="69"/>
      <c r="U32" s="69"/>
    </row>
    <row r="33">
      <c r="A33" s="79" t="s">
        <v>106</v>
      </c>
      <c r="B33" s="71" t="s">
        <v>300</v>
      </c>
      <c r="C33" s="72">
        <f t="shared" si="22"/>
        <v>44.420000000000002</v>
      </c>
      <c r="D33" s="73">
        <v>6</v>
      </c>
      <c r="E33" s="68"/>
      <c r="F33" s="68"/>
      <c r="G33" s="68"/>
      <c r="H33" s="68"/>
      <c r="U33" s="68"/>
    </row>
    <row r="34">
      <c r="A34" s="56" t="s">
        <v>151</v>
      </c>
      <c r="B34" s="80" t="s">
        <v>301</v>
      </c>
      <c r="C34" s="58">
        <f t="shared" ref="C34:C41" si="23">IF(D34&gt;8, $E$34+D34, (D34/10)*($E$34+D34))</f>
        <v>77.512500000000003</v>
      </c>
      <c r="D34" s="59">
        <v>10</v>
      </c>
      <c r="E34" s="61">
        <f>F34+G34+H34+U34</f>
        <v>67.512500000000003</v>
      </c>
      <c r="F34" s="61">
        <f>AVERAGE(I34:K34,M34:P34,R34)/20*30</f>
        <v>25.3125</v>
      </c>
      <c r="G34" s="61">
        <f>AVERAGE(L34,Q34,S34)</f>
        <v>17</v>
      </c>
      <c r="H34" s="62">
        <f>AVERAGE(T34)*10/20</f>
        <v>9</v>
      </c>
      <c r="I34" s="85">
        <v>18</v>
      </c>
      <c r="J34" s="85">
        <v>15</v>
      </c>
      <c r="K34" s="85">
        <v>16</v>
      </c>
      <c r="L34" s="64">
        <v>19</v>
      </c>
      <c r="M34" s="85">
        <v>15</v>
      </c>
      <c r="N34" s="85">
        <v>17</v>
      </c>
      <c r="O34" s="85">
        <v>17</v>
      </c>
      <c r="P34" s="85">
        <v>19</v>
      </c>
      <c r="Q34" s="64">
        <v>16</v>
      </c>
      <c r="R34" s="85">
        <v>18</v>
      </c>
      <c r="S34" s="64">
        <v>16</v>
      </c>
      <c r="T34" s="86">
        <v>18</v>
      </c>
      <c r="U34" s="66">
        <f>AVERAGE(V34:AF41)</f>
        <v>16.199999999999999</v>
      </c>
      <c r="V34" s="85">
        <v>18</v>
      </c>
      <c r="W34" s="85">
        <v>18</v>
      </c>
      <c r="X34" s="85">
        <v>17</v>
      </c>
      <c r="Y34" s="85">
        <v>15</v>
      </c>
      <c r="Z34" s="85">
        <v>16</v>
      </c>
      <c r="AA34" s="85">
        <v>14</v>
      </c>
      <c r="AB34" s="85">
        <v>17</v>
      </c>
      <c r="AC34" s="85">
        <v>18</v>
      </c>
      <c r="AD34" s="85" t="s">
        <v>292</v>
      </c>
      <c r="AE34" s="85">
        <v>14</v>
      </c>
      <c r="AF34" s="85">
        <v>15</v>
      </c>
    </row>
    <row r="35">
      <c r="A35" s="67" t="s">
        <v>31</v>
      </c>
      <c r="B35" s="80" t="s">
        <v>301</v>
      </c>
      <c r="C35" s="58">
        <f t="shared" si="23"/>
        <v>13.9025</v>
      </c>
      <c r="D35" s="59">
        <v>2</v>
      </c>
      <c r="E35" s="68"/>
      <c r="F35" s="68"/>
      <c r="G35" s="68"/>
      <c r="H35" s="68"/>
      <c r="U35" s="68"/>
    </row>
    <row r="36">
      <c r="A36" s="67" t="s">
        <v>109</v>
      </c>
      <c r="B36" s="80" t="s">
        <v>301</v>
      </c>
      <c r="C36" s="58">
        <f t="shared" si="23"/>
        <v>0</v>
      </c>
      <c r="D36" s="59">
        <v>0</v>
      </c>
      <c r="E36" s="69"/>
      <c r="F36" s="69"/>
      <c r="G36" s="69"/>
      <c r="H36" s="69"/>
      <c r="U36" s="69"/>
    </row>
    <row r="37">
      <c r="A37" s="67" t="s">
        <v>168</v>
      </c>
      <c r="B37" s="80" t="s">
        <v>301</v>
      </c>
      <c r="C37" s="58">
        <f t="shared" si="23"/>
        <v>0</v>
      </c>
      <c r="D37" s="59">
        <v>0</v>
      </c>
      <c r="E37" s="68"/>
      <c r="F37" s="68"/>
      <c r="G37" s="68"/>
      <c r="H37" s="68"/>
      <c r="U37" s="68"/>
    </row>
    <row r="38">
      <c r="A38" s="56" t="s">
        <v>60</v>
      </c>
      <c r="B38" s="80" t="s">
        <v>301</v>
      </c>
      <c r="C38" s="58">
        <f t="shared" si="23"/>
        <v>77.512500000000003</v>
      </c>
      <c r="D38" s="59">
        <v>10</v>
      </c>
      <c r="E38" s="69"/>
      <c r="F38" s="69"/>
      <c r="G38" s="69"/>
      <c r="H38" s="69"/>
      <c r="U38" s="69"/>
    </row>
    <row r="39">
      <c r="A39" s="67" t="s">
        <v>114</v>
      </c>
      <c r="B39" s="80" t="s">
        <v>301</v>
      </c>
      <c r="C39" s="58">
        <f t="shared" si="23"/>
        <v>77.512500000000003</v>
      </c>
      <c r="D39" s="81">
        <v>10</v>
      </c>
      <c r="E39" s="68"/>
      <c r="F39" s="68"/>
      <c r="G39" s="68"/>
      <c r="H39" s="68"/>
      <c r="U39" s="68"/>
    </row>
    <row r="40">
      <c r="A40" s="67" t="s">
        <v>171</v>
      </c>
      <c r="B40" s="80" t="s">
        <v>301</v>
      </c>
      <c r="C40" s="58">
        <f t="shared" si="23"/>
        <v>0</v>
      </c>
      <c r="D40" s="59">
        <v>0</v>
      </c>
      <c r="E40" s="69"/>
      <c r="F40" s="69"/>
      <c r="G40" s="69"/>
      <c r="H40" s="69"/>
      <c r="U40" s="69"/>
    </row>
    <row r="41">
      <c r="A41" s="67" t="s">
        <v>100</v>
      </c>
      <c r="B41" s="80" t="s">
        <v>301</v>
      </c>
      <c r="C41" s="58">
        <f t="shared" si="23"/>
        <v>52.158749999999998</v>
      </c>
      <c r="D41" s="59">
        <v>7</v>
      </c>
      <c r="E41" s="68"/>
      <c r="F41" s="68"/>
      <c r="G41" s="68"/>
      <c r="H41" s="68"/>
      <c r="U41" s="68"/>
    </row>
    <row r="42">
      <c r="A42" s="70" t="s">
        <v>51</v>
      </c>
      <c r="B42" s="71" t="s">
        <v>302</v>
      </c>
      <c r="C42" s="72">
        <f t="shared" ref="C42:C45" si="24">IF(D42&gt;8, $E$42+D42, (D42/10)*($E$42+D42))</f>
        <v>82.885714289999996</v>
      </c>
      <c r="D42" s="73">
        <v>10</v>
      </c>
      <c r="E42" s="74">
        <f>F42+G42+H42+U42</f>
        <v>72.885714289999996</v>
      </c>
      <c r="F42" s="74">
        <f>AVERAGE(I42:J42,L42:N42,P42,R42)/20*30</f>
        <v>26.785714290000001</v>
      </c>
      <c r="G42" s="74">
        <f>AVERAGE(K42,O42,Q42,S42)</f>
        <v>18</v>
      </c>
      <c r="H42" s="75">
        <f>AVERAGE(T42)*10/20</f>
        <v>10</v>
      </c>
      <c r="I42" s="76">
        <v>19</v>
      </c>
      <c r="J42" s="76">
        <v>15</v>
      </c>
      <c r="K42" s="64">
        <v>17</v>
      </c>
      <c r="L42" s="76">
        <v>20</v>
      </c>
      <c r="M42" s="76">
        <v>16</v>
      </c>
      <c r="N42" s="76">
        <v>16</v>
      </c>
      <c r="O42" s="64">
        <v>18</v>
      </c>
      <c r="P42" s="76">
        <v>19</v>
      </c>
      <c r="Q42" s="64">
        <v>18</v>
      </c>
      <c r="R42" s="76">
        <v>20</v>
      </c>
      <c r="S42" s="64">
        <v>19</v>
      </c>
      <c r="T42" s="65">
        <v>20</v>
      </c>
      <c r="U42" s="78">
        <f>AVERAGE(V42:AF42)</f>
        <v>18.100000000000001</v>
      </c>
      <c r="V42" s="76">
        <v>18</v>
      </c>
      <c r="W42" s="76">
        <v>18</v>
      </c>
      <c r="X42" s="76">
        <v>19</v>
      </c>
      <c r="Y42" s="76">
        <v>18</v>
      </c>
      <c r="Z42" s="76">
        <v>18</v>
      </c>
      <c r="AA42" s="76">
        <v>18</v>
      </c>
      <c r="AB42" s="76">
        <v>19</v>
      </c>
      <c r="AC42" s="76">
        <v>19</v>
      </c>
      <c r="AD42" s="76">
        <v>16</v>
      </c>
      <c r="AE42" s="76" t="s">
        <v>292</v>
      </c>
      <c r="AF42" s="76">
        <v>18</v>
      </c>
    </row>
    <row r="43">
      <c r="A43" s="79" t="s">
        <v>82</v>
      </c>
      <c r="B43" s="71" t="s">
        <v>302</v>
      </c>
      <c r="C43" s="72">
        <f t="shared" si="24"/>
        <v>82.885714289999996</v>
      </c>
      <c r="D43" s="73">
        <v>10</v>
      </c>
      <c r="E43" s="68"/>
      <c r="F43" s="68"/>
      <c r="G43" s="68"/>
      <c r="H43" s="68"/>
      <c r="U43" s="68"/>
    </row>
    <row r="44">
      <c r="A44" s="79" t="s">
        <v>75</v>
      </c>
      <c r="B44" s="71" t="s">
        <v>302</v>
      </c>
      <c r="C44" s="72">
        <f t="shared" si="24"/>
        <v>81.885714289999996</v>
      </c>
      <c r="D44" s="73">
        <v>9</v>
      </c>
      <c r="E44" s="69"/>
      <c r="F44" s="69"/>
      <c r="G44" s="69"/>
      <c r="H44" s="69"/>
      <c r="U44" s="69"/>
    </row>
    <row r="45">
      <c r="A45" s="79" t="s">
        <v>135</v>
      </c>
      <c r="B45" s="71" t="s">
        <v>302</v>
      </c>
      <c r="C45" s="72">
        <f t="shared" si="24"/>
        <v>30.754285710000001</v>
      </c>
      <c r="D45" s="73">
        <v>4</v>
      </c>
      <c r="E45" s="68"/>
      <c r="F45" s="68"/>
      <c r="G45" s="68"/>
      <c r="H45" s="68"/>
      <c r="U45" s="68"/>
    </row>
    <row r="46">
      <c r="A46" s="56" t="s">
        <v>64</v>
      </c>
      <c r="B46" s="87" t="s">
        <v>303</v>
      </c>
      <c r="C46" s="58">
        <f t="shared" ref="C46:C49" si="25">IF(D46&gt;8, $E$46+D46, (D46/10)*($E$46+D46))</f>
        <v>84.671428570000003</v>
      </c>
      <c r="D46" s="59">
        <v>10</v>
      </c>
      <c r="E46" s="88">
        <f>F46+G46+H46+U46</f>
        <v>74.671428570000003</v>
      </c>
      <c r="F46" s="61">
        <f>AVERAGE(I46:J46,L46:N46,P46,R46)/20*30</f>
        <v>28.071428569999998</v>
      </c>
      <c r="G46" s="61">
        <f>AVERAGE(K46,O46,Q46,S46)</f>
        <v>18</v>
      </c>
      <c r="H46" s="62">
        <f>AVERAGE(T46)*10/20</f>
        <v>10</v>
      </c>
      <c r="I46" s="85">
        <v>18</v>
      </c>
      <c r="J46" s="85">
        <v>19</v>
      </c>
      <c r="K46" s="77">
        <v>18</v>
      </c>
      <c r="L46" s="85">
        <v>20</v>
      </c>
      <c r="M46" s="85">
        <v>20</v>
      </c>
      <c r="N46" s="85">
        <v>17</v>
      </c>
      <c r="O46" s="77">
        <v>19</v>
      </c>
      <c r="P46" s="85">
        <v>18</v>
      </c>
      <c r="Q46" s="77">
        <v>17</v>
      </c>
      <c r="R46" s="85">
        <v>19</v>
      </c>
      <c r="S46" s="77">
        <v>18</v>
      </c>
      <c r="T46" s="86">
        <v>20</v>
      </c>
      <c r="U46" s="66">
        <f>AVERAGE(V46:AF46)</f>
        <v>18.600000000000001</v>
      </c>
      <c r="V46" s="85">
        <v>20</v>
      </c>
      <c r="W46" s="85">
        <v>18</v>
      </c>
      <c r="X46" s="85">
        <v>17</v>
      </c>
      <c r="Y46" s="85">
        <v>19</v>
      </c>
      <c r="Z46" s="85">
        <v>18</v>
      </c>
      <c r="AA46" s="85">
        <v>19</v>
      </c>
      <c r="AB46" s="85">
        <v>19</v>
      </c>
      <c r="AC46" s="85">
        <v>20</v>
      </c>
      <c r="AD46" s="85">
        <v>17</v>
      </c>
      <c r="AE46" s="85">
        <v>19</v>
      </c>
      <c r="AF46" s="85" t="s">
        <v>292</v>
      </c>
    </row>
    <row r="47">
      <c r="A47" s="67" t="s">
        <v>42</v>
      </c>
      <c r="B47" s="87" t="s">
        <v>303</v>
      </c>
      <c r="C47" s="58">
        <f t="shared" si="25"/>
        <v>84.671428570000003</v>
      </c>
      <c r="D47" s="59">
        <v>10</v>
      </c>
      <c r="E47" s="68"/>
      <c r="F47" s="68"/>
      <c r="G47" s="68"/>
      <c r="H47" s="68"/>
      <c r="U47" s="68"/>
    </row>
    <row r="48">
      <c r="A48" s="67" t="s">
        <v>149</v>
      </c>
      <c r="B48" s="87" t="s">
        <v>303</v>
      </c>
      <c r="C48" s="58">
        <f t="shared" si="25"/>
        <v>83.671428570000003</v>
      </c>
      <c r="D48" s="59">
        <v>9</v>
      </c>
      <c r="E48" s="69"/>
      <c r="F48" s="69"/>
      <c r="G48" s="69"/>
      <c r="H48" s="69"/>
      <c r="U48" s="69"/>
    </row>
    <row r="49">
      <c r="A49" s="67" t="s">
        <v>133</v>
      </c>
      <c r="B49" s="87" t="s">
        <v>303</v>
      </c>
      <c r="C49" s="58">
        <f t="shared" si="25"/>
        <v>66.137142859999997</v>
      </c>
      <c r="D49" s="59">
        <v>8</v>
      </c>
      <c r="E49" s="68"/>
      <c r="F49" s="68"/>
      <c r="G49" s="68"/>
      <c r="H49" s="68"/>
      <c r="U49" s="68"/>
    </row>
  </sheetData>
  <mergeCells count="308"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V2:V5"/>
    <mergeCell ref="W2:W5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AC10:AC13"/>
    <mergeCell ref="AD10:AD13"/>
    <mergeCell ref="AE10:AE13"/>
    <mergeCell ref="AF10:AF13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C14:AC17"/>
    <mergeCell ref="AD14:AD17"/>
    <mergeCell ref="AE14:AE17"/>
    <mergeCell ref="AF14:AF17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U18:U21"/>
    <mergeCell ref="V18:V21"/>
    <mergeCell ref="W18:W21"/>
    <mergeCell ref="X18:X21"/>
    <mergeCell ref="Y18:Y21"/>
    <mergeCell ref="Z18:Z21"/>
    <mergeCell ref="AA18:AA21"/>
    <mergeCell ref="AB18:AB21"/>
    <mergeCell ref="AC18:AC21"/>
    <mergeCell ref="AD18:AD21"/>
    <mergeCell ref="AE18:AE21"/>
    <mergeCell ref="AF18:AF21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AC22:AC25"/>
    <mergeCell ref="AD22:AD25"/>
    <mergeCell ref="AE22:AE25"/>
    <mergeCell ref="AF22:AF25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N26:N29"/>
    <mergeCell ref="O26:O29"/>
    <mergeCell ref="P26:P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AC26:AC29"/>
    <mergeCell ref="AD26:AD29"/>
    <mergeCell ref="AE26:AE29"/>
    <mergeCell ref="AF26:AF29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AE30:AE33"/>
    <mergeCell ref="AF30:AF33"/>
    <mergeCell ref="E34:E41"/>
    <mergeCell ref="F34:F41"/>
    <mergeCell ref="G34:G41"/>
    <mergeCell ref="H34:H41"/>
    <mergeCell ref="I34:I41"/>
    <mergeCell ref="J34:J41"/>
    <mergeCell ref="K34:K41"/>
    <mergeCell ref="L34:L41"/>
    <mergeCell ref="M34:M41"/>
    <mergeCell ref="N34:N41"/>
    <mergeCell ref="O34:O41"/>
    <mergeCell ref="P34:P41"/>
    <mergeCell ref="Q34:Q41"/>
    <mergeCell ref="R34:R41"/>
    <mergeCell ref="S34:S41"/>
    <mergeCell ref="T34:T41"/>
    <mergeCell ref="U34:U41"/>
    <mergeCell ref="V34:V41"/>
    <mergeCell ref="W34:W41"/>
    <mergeCell ref="X34:X41"/>
    <mergeCell ref="Y34:Y41"/>
    <mergeCell ref="Z34:Z41"/>
    <mergeCell ref="AA34:AA41"/>
    <mergeCell ref="AB34:AB41"/>
    <mergeCell ref="AC34:AC41"/>
    <mergeCell ref="AD34:AD41"/>
    <mergeCell ref="AE34:AE41"/>
    <mergeCell ref="AF34:AF41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O42:O45"/>
    <mergeCell ref="P42:P45"/>
    <mergeCell ref="Q42:Q45"/>
    <mergeCell ref="R42:R45"/>
    <mergeCell ref="S42:S45"/>
    <mergeCell ref="T42:T45"/>
    <mergeCell ref="U42:U45"/>
    <mergeCell ref="V42:V45"/>
    <mergeCell ref="W42:W45"/>
    <mergeCell ref="X42:X45"/>
    <mergeCell ref="Y42:Y45"/>
    <mergeCell ref="Z42:Z45"/>
    <mergeCell ref="AA42:AA45"/>
    <mergeCell ref="AB42:AB45"/>
    <mergeCell ref="AC42:AC45"/>
    <mergeCell ref="AD42:AD45"/>
    <mergeCell ref="AE42:AE45"/>
    <mergeCell ref="AF42:AF45"/>
    <mergeCell ref="E46:E49"/>
    <mergeCell ref="F46:F49"/>
    <mergeCell ref="G46:G49"/>
    <mergeCell ref="H46:H49"/>
    <mergeCell ref="I46:I49"/>
    <mergeCell ref="J46:J49"/>
    <mergeCell ref="K46:K49"/>
    <mergeCell ref="L46:L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W46:W49"/>
    <mergeCell ref="X46:X49"/>
    <mergeCell ref="Y46:Y49"/>
    <mergeCell ref="Z46:Z49"/>
    <mergeCell ref="AA46:AA49"/>
    <mergeCell ref="AB46:AB49"/>
    <mergeCell ref="AC46:AC49"/>
    <mergeCell ref="AD46:AD49"/>
    <mergeCell ref="AE46:AE49"/>
    <mergeCell ref="AF46:AF49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topLeftCell="A1" zoomScale="100" workbookViewId="0">
      <pane xSplit="2" topLeftCell="C1" activePane="topRight" state="frozen"/>
      <selection activeCell="D2" activeCellId="0" sqref="D2"/>
    </sheetView>
  </sheetViews>
  <sheetFormatPr defaultColWidth="12.630000000000001" defaultRowHeight="15.75" customHeight="1"/>
  <cols>
    <col customWidth="1" min="1" max="1" width="22.5"/>
    <col customWidth="1" min="2" max="2" width="25.629999999999999"/>
    <col customWidth="1" min="3" max="3" width="14"/>
    <col customWidth="1" min="4" max="5" width="19.879999999999999"/>
    <col customWidth="1" min="6" max="6" width="17.25"/>
    <col customWidth="1" min="7" max="8" width="14.5"/>
  </cols>
  <sheetData>
    <row r="1">
      <c r="A1" s="89"/>
      <c r="B1" s="89" t="s">
        <v>304</v>
      </c>
      <c r="C1" s="90" t="s">
        <v>305</v>
      </c>
      <c r="F1" s="90" t="s">
        <v>306</v>
      </c>
      <c r="H1" s="90"/>
    </row>
    <row r="2">
      <c r="A2" s="91" t="s">
        <v>307</v>
      </c>
      <c r="B2" s="92" t="s">
        <v>308</v>
      </c>
      <c r="C2" s="90" t="s">
        <v>309</v>
      </c>
      <c r="D2" s="90" t="s">
        <v>310</v>
      </c>
      <c r="E2" s="90" t="s">
        <v>311</v>
      </c>
      <c r="F2" s="90" t="s">
        <v>312</v>
      </c>
      <c r="G2" s="90" t="s">
        <v>311</v>
      </c>
      <c r="H2" s="90" t="s">
        <v>313</v>
      </c>
    </row>
    <row r="3">
      <c r="A3" s="93" t="s">
        <v>121</v>
      </c>
      <c r="B3" s="93" t="s">
        <v>314</v>
      </c>
      <c r="C3" s="94" t="s">
        <v>315</v>
      </c>
      <c r="D3" s="95">
        <v>12</v>
      </c>
      <c r="E3" s="95">
        <f>AVERAGE(D3:D7)</f>
        <v>9.1999999999999993</v>
      </c>
      <c r="F3" s="95">
        <v>11</v>
      </c>
      <c r="G3" s="95">
        <f>AVERAGE(F3:F7)</f>
        <v>9.75</v>
      </c>
      <c r="H3" s="95">
        <f>E3+G3</f>
        <v>18.949999999999999</v>
      </c>
    </row>
    <row r="4">
      <c r="A4" s="93" t="s">
        <v>135</v>
      </c>
      <c r="B4" s="93" t="s">
        <v>314</v>
      </c>
      <c r="C4" s="94" t="s">
        <v>316</v>
      </c>
      <c r="D4" s="95">
        <v>11</v>
      </c>
      <c r="F4" s="95">
        <v>12</v>
      </c>
    </row>
    <row r="5">
      <c r="A5" s="93" t="s">
        <v>104</v>
      </c>
      <c r="B5" s="93" t="s">
        <v>314</v>
      </c>
      <c r="C5" s="94" t="s">
        <v>315</v>
      </c>
      <c r="D5" s="95">
        <v>10</v>
      </c>
      <c r="F5" s="95">
        <v>8</v>
      </c>
    </row>
    <row r="6">
      <c r="A6" s="93" t="s">
        <v>109</v>
      </c>
      <c r="B6" s="93" t="s">
        <v>314</v>
      </c>
      <c r="C6" s="94" t="s">
        <v>317</v>
      </c>
      <c r="D6" s="95">
        <v>5</v>
      </c>
      <c r="F6" s="95">
        <v>8</v>
      </c>
    </row>
    <row r="7">
      <c r="A7" s="93" t="s">
        <v>124</v>
      </c>
      <c r="B7" s="93" t="s">
        <v>314</v>
      </c>
      <c r="C7" s="94" t="s">
        <v>318</v>
      </c>
      <c r="D7" s="95">
        <v>8</v>
      </c>
      <c r="F7" s="95" t="s">
        <v>154</v>
      </c>
    </row>
    <row r="8">
      <c r="A8" s="93" t="s">
        <v>57</v>
      </c>
      <c r="B8" s="93" t="s">
        <v>319</v>
      </c>
      <c r="C8" s="94" t="s">
        <v>315</v>
      </c>
      <c r="D8" s="95">
        <v>9.5</v>
      </c>
      <c r="E8" s="95">
        <f>AVERAGE(D8:D11)</f>
        <v>10.25</v>
      </c>
      <c r="F8" s="95">
        <v>10</v>
      </c>
      <c r="G8" s="95">
        <f>AVERAGE(F8:F11)</f>
        <v>9.5</v>
      </c>
      <c r="H8" s="95">
        <f>E8+G8</f>
        <v>19.75</v>
      </c>
    </row>
    <row r="9">
      <c r="A9" s="93" t="s">
        <v>117</v>
      </c>
      <c r="B9" s="93" t="s">
        <v>319</v>
      </c>
      <c r="C9" s="94" t="s">
        <v>316</v>
      </c>
      <c r="D9" s="95">
        <v>10.5</v>
      </c>
      <c r="F9" s="95">
        <v>11</v>
      </c>
    </row>
    <row r="10">
      <c r="A10" s="93" t="s">
        <v>89</v>
      </c>
      <c r="B10" s="93" t="s">
        <v>319</v>
      </c>
      <c r="C10" s="94" t="s">
        <v>317</v>
      </c>
      <c r="D10" s="95">
        <v>9</v>
      </c>
      <c r="F10" s="95">
        <v>8</v>
      </c>
    </row>
    <row r="11">
      <c r="A11" s="93" t="s">
        <v>149</v>
      </c>
      <c r="B11" s="93" t="s">
        <v>319</v>
      </c>
      <c r="C11" s="94" t="s">
        <v>318</v>
      </c>
      <c r="D11" s="95">
        <v>12</v>
      </c>
      <c r="F11" s="95">
        <v>9</v>
      </c>
    </row>
    <row r="12">
      <c r="A12" s="96" t="s">
        <v>45</v>
      </c>
      <c r="B12" s="96" t="s">
        <v>320</v>
      </c>
      <c r="C12" s="97" t="s">
        <v>318</v>
      </c>
      <c r="D12" s="98">
        <v>10.5</v>
      </c>
      <c r="E12" s="98">
        <f>AVERAGE(D12:D15)</f>
        <v>11.125</v>
      </c>
      <c r="F12" s="98">
        <v>9</v>
      </c>
      <c r="G12" s="98">
        <f>AVERAGE(F12:F15)</f>
        <v>11.25</v>
      </c>
      <c r="H12" s="98">
        <f>E12+G12</f>
        <v>22.375</v>
      </c>
    </row>
    <row r="13">
      <c r="A13" s="96" t="s">
        <v>68</v>
      </c>
      <c r="B13" s="96" t="s">
        <v>320</v>
      </c>
      <c r="C13" s="97" t="s">
        <v>315</v>
      </c>
      <c r="D13" s="98">
        <v>12</v>
      </c>
      <c r="F13" s="98">
        <v>12</v>
      </c>
    </row>
    <row r="14">
      <c r="A14" s="96" t="s">
        <v>42</v>
      </c>
      <c r="B14" s="96" t="s">
        <v>320</v>
      </c>
      <c r="C14" s="97" t="s">
        <v>317</v>
      </c>
      <c r="D14" s="98">
        <v>12</v>
      </c>
      <c r="F14" s="98">
        <v>12</v>
      </c>
    </row>
    <row r="15">
      <c r="A15" s="96" t="s">
        <v>51</v>
      </c>
      <c r="B15" s="96" t="s">
        <v>320</v>
      </c>
      <c r="C15" s="97" t="s">
        <v>316</v>
      </c>
      <c r="D15" s="98">
        <v>10</v>
      </c>
      <c r="F15" s="98">
        <v>12</v>
      </c>
    </row>
    <row r="16">
      <c r="A16" s="93" t="s">
        <v>38</v>
      </c>
      <c r="B16" s="93" t="s">
        <v>321</v>
      </c>
      <c r="C16" s="94" t="s">
        <v>315</v>
      </c>
      <c r="D16" s="95">
        <v>12</v>
      </c>
      <c r="E16" s="95">
        <f>AVERAGE(D16:D19)</f>
        <v>10.25</v>
      </c>
      <c r="F16" s="95">
        <v>10</v>
      </c>
      <c r="G16" s="95">
        <f>AVERAGE(F16:F19)</f>
        <v>8</v>
      </c>
      <c r="H16" s="95">
        <f>E16+G16</f>
        <v>18.25</v>
      </c>
    </row>
    <row r="17">
      <c r="A17" s="93" t="s">
        <v>55</v>
      </c>
      <c r="B17" s="93" t="s">
        <v>321</v>
      </c>
      <c r="C17" s="94" t="s">
        <v>316</v>
      </c>
      <c r="D17" s="95">
        <v>10</v>
      </c>
      <c r="F17" s="95">
        <v>5</v>
      </c>
    </row>
    <row r="18">
      <c r="A18" s="93" t="s">
        <v>26</v>
      </c>
      <c r="B18" s="93" t="s">
        <v>321</v>
      </c>
      <c r="C18" s="94" t="s">
        <v>318</v>
      </c>
      <c r="D18" s="95">
        <v>10</v>
      </c>
      <c r="F18" s="95">
        <v>7</v>
      </c>
    </row>
    <row r="19">
      <c r="A19" s="93" t="s">
        <v>75</v>
      </c>
      <c r="B19" s="93" t="s">
        <v>321</v>
      </c>
      <c r="C19" s="94" t="s">
        <v>317</v>
      </c>
      <c r="D19" s="95">
        <v>9</v>
      </c>
      <c r="F19" s="95">
        <v>10</v>
      </c>
    </row>
    <row r="20">
      <c r="A20" s="93" t="s">
        <v>123</v>
      </c>
      <c r="B20" s="93" t="s">
        <v>322</v>
      </c>
      <c r="C20" s="94" t="s">
        <v>316</v>
      </c>
      <c r="D20" s="95">
        <v>11</v>
      </c>
      <c r="E20" s="95">
        <f>AVERAGE(D20:D23)</f>
        <v>10.75</v>
      </c>
      <c r="F20" s="95">
        <v>10</v>
      </c>
      <c r="G20" s="95">
        <f>AVERAGE(F20:F23)</f>
        <v>11</v>
      </c>
      <c r="H20" s="95">
        <f>E20+G20</f>
        <v>21.75</v>
      </c>
    </row>
    <row r="21">
      <c r="A21" s="93" t="s">
        <v>34</v>
      </c>
      <c r="B21" s="93" t="s">
        <v>322</v>
      </c>
      <c r="C21" s="94" t="s">
        <v>318</v>
      </c>
      <c r="D21" s="95">
        <v>12</v>
      </c>
      <c r="F21" s="95">
        <v>14</v>
      </c>
    </row>
    <row r="22">
      <c r="A22" s="93" t="s">
        <v>93</v>
      </c>
      <c r="B22" s="93" t="s">
        <v>322</v>
      </c>
      <c r="C22" s="94" t="s">
        <v>315</v>
      </c>
      <c r="D22" s="95">
        <v>8</v>
      </c>
      <c r="F22" s="95">
        <v>12</v>
      </c>
    </row>
    <row r="23">
      <c r="A23" s="93" t="s">
        <v>64</v>
      </c>
      <c r="B23" s="93" t="s">
        <v>322</v>
      </c>
      <c r="C23" s="94" t="s">
        <v>317</v>
      </c>
      <c r="D23" s="95">
        <v>12</v>
      </c>
      <c r="F23" s="95">
        <v>8</v>
      </c>
    </row>
    <row r="24">
      <c r="A24" s="93" t="s">
        <v>141</v>
      </c>
      <c r="B24" s="93" t="s">
        <v>323</v>
      </c>
      <c r="C24" s="94" t="s">
        <v>317</v>
      </c>
      <c r="D24" s="95">
        <v>7</v>
      </c>
      <c r="E24" s="95">
        <f>AVERAGE(D24:D27)</f>
        <v>8</v>
      </c>
      <c r="F24" s="95">
        <v>10</v>
      </c>
      <c r="G24" s="95">
        <f>AVERAGE(F24:F27)</f>
        <v>9.25</v>
      </c>
      <c r="H24" s="95">
        <f>E24+G24</f>
        <v>17.25</v>
      </c>
    </row>
    <row r="25">
      <c r="A25" s="93" t="s">
        <v>79</v>
      </c>
      <c r="B25" s="93" t="s">
        <v>323</v>
      </c>
      <c r="C25" s="94" t="s">
        <v>315</v>
      </c>
      <c r="D25" s="95">
        <v>7</v>
      </c>
      <c r="F25" s="95">
        <v>9</v>
      </c>
    </row>
    <row r="26">
      <c r="A26" s="93" t="s">
        <v>48</v>
      </c>
      <c r="B26" s="93" t="s">
        <v>323</v>
      </c>
      <c r="C26" s="94" t="s">
        <v>316</v>
      </c>
      <c r="D26" s="95">
        <v>10</v>
      </c>
      <c r="F26" s="95">
        <v>9</v>
      </c>
    </row>
    <row r="27">
      <c r="A27" s="93" t="s">
        <v>130</v>
      </c>
      <c r="B27" s="93" t="s">
        <v>323</v>
      </c>
      <c r="C27" s="94" t="s">
        <v>318</v>
      </c>
      <c r="D27" s="95">
        <v>8</v>
      </c>
      <c r="F27" s="95">
        <v>9</v>
      </c>
    </row>
    <row r="28">
      <c r="A28" s="93" t="s">
        <v>97</v>
      </c>
      <c r="B28" s="99" t="s">
        <v>324</v>
      </c>
      <c r="C28" s="94" t="s">
        <v>316</v>
      </c>
      <c r="D28" s="100">
        <v>7.5</v>
      </c>
      <c r="E28" s="100">
        <f>AVERAGE(D28:D31)</f>
        <v>9.875</v>
      </c>
      <c r="F28" s="95">
        <v>3</v>
      </c>
      <c r="G28" s="100">
        <f>AVERAGE(F28:F31)</f>
        <v>8.25</v>
      </c>
      <c r="H28" s="95">
        <f>E28+G28</f>
        <v>18.125</v>
      </c>
    </row>
    <row r="29">
      <c r="A29" s="93" t="s">
        <v>111</v>
      </c>
      <c r="B29" s="99" t="s">
        <v>324</v>
      </c>
      <c r="C29" s="94" t="s">
        <v>315</v>
      </c>
      <c r="D29" s="100">
        <v>10</v>
      </c>
      <c r="F29" s="95">
        <v>11</v>
      </c>
    </row>
    <row r="30">
      <c r="A30" s="93" t="s">
        <v>21</v>
      </c>
      <c r="B30" s="99" t="s">
        <v>324</v>
      </c>
      <c r="C30" s="94" t="s">
        <v>318</v>
      </c>
      <c r="D30" s="100">
        <v>12</v>
      </c>
      <c r="F30" s="95">
        <v>6</v>
      </c>
    </row>
    <row r="31">
      <c r="A31" s="93" t="s">
        <v>86</v>
      </c>
      <c r="B31" s="99" t="s">
        <v>324</v>
      </c>
      <c r="C31" s="94" t="s">
        <v>317</v>
      </c>
      <c r="D31" s="100">
        <v>10</v>
      </c>
      <c r="F31" s="95">
        <v>13</v>
      </c>
    </row>
    <row r="32">
      <c r="A32" s="93" t="s">
        <v>72</v>
      </c>
      <c r="B32" s="99" t="s">
        <v>325</v>
      </c>
      <c r="C32" s="94" t="s">
        <v>318</v>
      </c>
      <c r="D32" s="100">
        <v>7.5</v>
      </c>
      <c r="E32" s="100">
        <f>AVERAGE(D32:D35)</f>
        <v>7.25</v>
      </c>
      <c r="F32" s="95">
        <v>12</v>
      </c>
      <c r="G32" s="100">
        <f>AVERAGE(F32:F33)</f>
        <v>10.5</v>
      </c>
      <c r="H32" s="95">
        <f>E32+G32</f>
        <v>17.75</v>
      </c>
    </row>
    <row r="33">
      <c r="A33" s="93" t="s">
        <v>144</v>
      </c>
      <c r="B33" s="99" t="s">
        <v>325</v>
      </c>
      <c r="C33" s="94" t="s">
        <v>316</v>
      </c>
      <c r="D33" s="100">
        <v>7</v>
      </c>
      <c r="F33" s="95">
        <v>9</v>
      </c>
    </row>
    <row r="34">
      <c r="A34" s="93" t="s">
        <v>106</v>
      </c>
      <c r="B34" s="99" t="s">
        <v>325</v>
      </c>
      <c r="C34" s="94" t="s">
        <v>315</v>
      </c>
      <c r="D34" s="100">
        <v>6.5</v>
      </c>
      <c r="F34" s="95" t="s">
        <v>154</v>
      </c>
    </row>
    <row r="35">
      <c r="A35" s="93" t="s">
        <v>60</v>
      </c>
      <c r="B35" s="99" t="s">
        <v>325</v>
      </c>
      <c r="C35" s="94" t="s">
        <v>317</v>
      </c>
      <c r="D35" s="100">
        <v>8</v>
      </c>
      <c r="F35" s="95" t="s">
        <v>154</v>
      </c>
    </row>
    <row r="36">
      <c r="A36" s="93" t="s">
        <v>114</v>
      </c>
      <c r="B36" s="99" t="s">
        <v>326</v>
      </c>
      <c r="C36" s="94" t="s">
        <v>316</v>
      </c>
      <c r="D36" s="100">
        <v>6</v>
      </c>
      <c r="E36" s="100">
        <f>AVERAGE(D36:D39)</f>
        <v>9.5</v>
      </c>
      <c r="F36" s="95">
        <v>9</v>
      </c>
      <c r="G36" s="100">
        <f>AVERAGE(F36:F39)</f>
        <v>10.25</v>
      </c>
      <c r="H36" s="95">
        <f>E36+G36</f>
        <v>19.75</v>
      </c>
    </row>
    <row r="37">
      <c r="A37" s="93" t="s">
        <v>146</v>
      </c>
      <c r="B37" s="99" t="s">
        <v>326</v>
      </c>
      <c r="C37" s="94" t="s">
        <v>315</v>
      </c>
      <c r="D37" s="100">
        <v>10</v>
      </c>
      <c r="F37" s="95">
        <v>11</v>
      </c>
    </row>
    <row r="38">
      <c r="A38" s="93" t="s">
        <v>100</v>
      </c>
      <c r="B38" s="99" t="s">
        <v>326</v>
      </c>
      <c r="C38" s="94" t="s">
        <v>318</v>
      </c>
      <c r="D38" s="100">
        <v>10</v>
      </c>
      <c r="F38" s="95">
        <v>12</v>
      </c>
    </row>
    <row r="39">
      <c r="A39" s="93" t="s">
        <v>127</v>
      </c>
      <c r="B39" s="99" t="s">
        <v>326</v>
      </c>
      <c r="C39" s="94" t="s">
        <v>317</v>
      </c>
      <c r="D39" s="100">
        <v>12</v>
      </c>
      <c r="F39" s="95">
        <v>9</v>
      </c>
    </row>
    <row r="40">
      <c r="A40" s="93" t="s">
        <v>133</v>
      </c>
      <c r="B40" s="99" t="s">
        <v>327</v>
      </c>
      <c r="C40" s="94" t="s">
        <v>318</v>
      </c>
      <c r="D40" s="100">
        <v>10</v>
      </c>
      <c r="E40" s="100">
        <f>AVERAGE(D40:D43)</f>
        <v>8.75</v>
      </c>
      <c r="F40" s="95">
        <v>8</v>
      </c>
      <c r="G40" s="100">
        <f>AVERAGE(F40:F43)</f>
        <v>7</v>
      </c>
      <c r="H40" s="95">
        <f>E40+G40</f>
        <v>15.75</v>
      </c>
    </row>
    <row r="41">
      <c r="A41" s="93" t="s">
        <v>137</v>
      </c>
      <c r="B41" s="99" t="s">
        <v>327</v>
      </c>
      <c r="C41" s="94" t="s">
        <v>315</v>
      </c>
      <c r="D41" s="100">
        <v>11</v>
      </c>
      <c r="F41" s="95">
        <v>6</v>
      </c>
    </row>
    <row r="42">
      <c r="A42" s="93" t="s">
        <v>31</v>
      </c>
      <c r="B42" s="99" t="s">
        <v>327</v>
      </c>
      <c r="C42" s="94" t="s">
        <v>317</v>
      </c>
      <c r="D42" s="100">
        <v>6.5</v>
      </c>
      <c r="F42" s="95">
        <v>5</v>
      </c>
    </row>
    <row r="43">
      <c r="A43" s="93" t="s">
        <v>82</v>
      </c>
      <c r="B43" s="99" t="s">
        <v>327</v>
      </c>
      <c r="C43" s="94" t="s">
        <v>316</v>
      </c>
      <c r="D43" s="100">
        <v>7.5</v>
      </c>
      <c r="F43" s="95">
        <v>9</v>
      </c>
    </row>
  </sheetData>
  <mergeCells count="32">
    <mergeCell ref="C1:E1"/>
    <mergeCell ref="F1:G1"/>
    <mergeCell ref="E3:E7"/>
    <mergeCell ref="G3:G7"/>
    <mergeCell ref="H3:H7"/>
    <mergeCell ref="E8:E11"/>
    <mergeCell ref="G8:G11"/>
    <mergeCell ref="H8:H11"/>
    <mergeCell ref="E12:E15"/>
    <mergeCell ref="G12:G15"/>
    <mergeCell ref="H12:H15"/>
    <mergeCell ref="E16:E19"/>
    <mergeCell ref="G16:G19"/>
    <mergeCell ref="H16:H19"/>
    <mergeCell ref="E20:E23"/>
    <mergeCell ref="G20:G23"/>
    <mergeCell ref="H20:H23"/>
    <mergeCell ref="E24:E27"/>
    <mergeCell ref="G24:G27"/>
    <mergeCell ref="H24:H27"/>
    <mergeCell ref="E28:E31"/>
    <mergeCell ref="G28:G31"/>
    <mergeCell ref="H28:H31"/>
    <mergeCell ref="E32:E35"/>
    <mergeCell ref="G32:G35"/>
    <mergeCell ref="H32:H35"/>
    <mergeCell ref="E36:E39"/>
    <mergeCell ref="G36:G39"/>
    <mergeCell ref="H36:H39"/>
    <mergeCell ref="E40:E43"/>
    <mergeCell ref="G40:G43"/>
    <mergeCell ref="H40:H43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</cp:lastModifiedBy>
  <cp:revision>2</cp:revision>
  <dcterms:modified xsi:type="dcterms:W3CDTF">2022-08-26T12:38:42Z</dcterms:modified>
</cp:coreProperties>
</file>